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50" tabRatio="399" activeTab="1"/>
  </bookViews>
  <sheets>
    <sheet name="Tenders" sheetId="1" r:id="rId1"/>
    <sheet name="Control sheet" sheetId="2" r:id="rId2"/>
    <sheet name="Sheet2" sheetId="3" r:id="rId3"/>
    <sheet name="Sheet3" sheetId="4" r:id="rId4"/>
  </sheets>
  <definedNames>
    <definedName name="_xlnm.Print_Area" localSheetId="1">'Control sheet'!$A$1:$E$532</definedName>
    <definedName name="_xlnm.Print_Area" localSheetId="0">'Tenders'!$A$1:$K$532</definedName>
    <definedName name="_xlnm.Print_Titles" localSheetId="1">'Control sheet'!$1:$2</definedName>
    <definedName name="_xlnm.Print_Titles" localSheetId="0">'Tenders'!$1:$2</definedName>
  </definedNames>
  <calcPr fullCalcOnLoad="1"/>
</workbook>
</file>

<file path=xl/sharedStrings.xml><?xml version="1.0" encoding="utf-8"?>
<sst xmlns="http://schemas.openxmlformats.org/spreadsheetml/2006/main" count="1953" uniqueCount="883">
  <si>
    <t>Repair all damage and cracks to stucco render bands</t>
  </si>
  <si>
    <t>Fit 90* bend to outlet pipe discharging into hopper</t>
  </si>
  <si>
    <t>Pressure wash asphalt</t>
  </si>
  <si>
    <t>Cost Option - Deleted</t>
  </si>
  <si>
    <t>Block 4 - repoint brickwork to window head South East elevation</t>
  </si>
  <si>
    <t xml:space="preserve">Block 5 North Elevation  - 6th floor walkway repair concrete aprons </t>
  </si>
  <si>
    <t xml:space="preserve">Block 3 West (Courtyard) Elevation  - Replace 5no double sash windows in dormers </t>
  </si>
  <si>
    <t>Block 4 North Elevation  - Replace 4no double sash windows</t>
  </si>
  <si>
    <t>Block 3 East Elevation - Replace 1no single sash window</t>
  </si>
  <si>
    <t xml:space="preserve">Principal Cornice at 5th Floor Level  - Remove all “owl” statuettes </t>
  </si>
  <si>
    <t>Code 4 lead flashing to the Principal cornice at 5th floor level</t>
  </si>
  <si>
    <t xml:space="preserve">Silicone Sealant to 2no steel balconies </t>
  </si>
  <si>
    <t>Redecoration Works - existing gloss painted woodwork.</t>
  </si>
  <si>
    <t>Main Level Roof</t>
  </si>
  <si>
    <t>All Elevations - Common External Walkways</t>
  </si>
  <si>
    <t>External Works and Boundary Walls</t>
  </si>
  <si>
    <t>Porters Lodge</t>
  </si>
  <si>
    <t>External Decorations</t>
  </si>
  <si>
    <t>Blocks 1&amp; 2 South Elevation Escape Stair Internal Work</t>
  </si>
  <si>
    <t>Block 4 South Elevation Escape Stair Internal Work</t>
  </si>
  <si>
    <t>Block 5 East Elevation (Lightwell) Fire Escape Internal Works</t>
  </si>
  <si>
    <t>Block 1 South Elevation</t>
  </si>
  <si>
    <t>Block 1 East Elevation</t>
  </si>
  <si>
    <t>Block 2 East Elevation</t>
  </si>
  <si>
    <t>Block 4 South Elevation</t>
  </si>
  <si>
    <t>Block 4 East Elevation</t>
  </si>
  <si>
    <t>Block 5 East Elevation (Rear Lightwell)</t>
  </si>
  <si>
    <t>Block 5 North Elevation</t>
  </si>
  <si>
    <t>Block 5 West Elevation</t>
  </si>
  <si>
    <t>Block 5 South Elevation</t>
  </si>
  <si>
    <t>Block 3 West Elevation</t>
  </si>
  <si>
    <t>Block 1 West Elevation</t>
  </si>
  <si>
    <t>Principal Elevation to Maida Vale and Front Courtyard</t>
  </si>
  <si>
    <t>All Elevations - Cast Iron Pipework</t>
  </si>
  <si>
    <t>All Elevations - Window Repairs</t>
  </si>
  <si>
    <t xml:space="preserve">New box pipe casings </t>
  </si>
  <si>
    <t>Repoint brickwork North East/West elevations</t>
  </si>
  <si>
    <t xml:space="preserve">Repoint brickwork where vertical asphalt coverings removed </t>
  </si>
  <si>
    <t xml:space="preserve">New roof and access trap to the water tank enclosure </t>
  </si>
  <si>
    <t>Repoint brickwork to East elevation of lift motor room</t>
  </si>
  <si>
    <t>Rendered elevations of the lift motor room, skim coat render</t>
  </si>
  <si>
    <t xml:space="preserve">Remove pipe penetrations through the roof </t>
  </si>
  <si>
    <t xml:space="preserve">New doors and frames to the water tank enclosures </t>
  </si>
  <si>
    <t xml:space="preserve">Remove all access doors and frames at roof level and store for re-use </t>
  </si>
  <si>
    <t xml:space="preserve">Clip or tie all loose and trailing cables  </t>
  </si>
  <si>
    <t xml:space="preserve">Repair concrete aprons </t>
  </si>
  <si>
    <t xml:space="preserve">Repair concrete landing edge beams </t>
  </si>
  <si>
    <t xml:space="preserve">Re-render to the soffit of walkway </t>
  </si>
  <si>
    <t xml:space="preserve">Re-render to the soffit of the 1st floor walkway </t>
  </si>
  <si>
    <t>Repair concrete apron</t>
  </si>
  <si>
    <t xml:space="preserve">Repair concrete apron </t>
  </si>
  <si>
    <t>Repair balustrade handrail</t>
  </si>
  <si>
    <t xml:space="preserve">Re-render to the soffit of walkway over </t>
  </si>
  <si>
    <t xml:space="preserve">Re-render to the soffit of lift motor room </t>
  </si>
  <si>
    <t xml:space="preserve">Re-render to soffit of walkway over </t>
  </si>
  <si>
    <t xml:space="preserve">Re-render to soffit of walkway </t>
  </si>
  <si>
    <t>10no replacement spearheads to balustrades and handrails</t>
  </si>
  <si>
    <t xml:space="preserve">Repairs to concealed steelwork when exposed </t>
  </si>
  <si>
    <t xml:space="preserve">Window repairs and replacements priced schedule </t>
  </si>
  <si>
    <t>Repairs required</t>
  </si>
  <si>
    <t>PROVISIONAL SUM of £5,000 for further window repairs</t>
  </si>
  <si>
    <t xml:space="preserve">Cast iron pipework </t>
  </si>
  <si>
    <t xml:space="preserve">Rake out and re-point all cracked and open joints in stonework </t>
  </si>
  <si>
    <t>Entrance mat</t>
  </si>
  <si>
    <t xml:space="preserve">Post &amp; wire pigeon protection </t>
  </si>
  <si>
    <t xml:space="preserve">Clean and polish the terrazzo floor </t>
  </si>
  <si>
    <t xml:space="preserve">Repair cracked and spalling render to corner of principal cornice </t>
  </si>
  <si>
    <t>Metalwork gratings to balcony outlets</t>
  </si>
  <si>
    <t xml:space="preserve">Clean and polish the terrazzo inset floor panel </t>
  </si>
  <si>
    <t xml:space="preserve">Unable to survey this elevation </t>
  </si>
  <si>
    <t xml:space="preserve">Allow to inspect the elevation with the surveyor </t>
  </si>
  <si>
    <t xml:space="preserve">Works that may be required to this elevation </t>
  </si>
  <si>
    <t>Unable to survey this elevation</t>
  </si>
  <si>
    <t>Allow to inspect the elevation with the surveyor</t>
  </si>
  <si>
    <t xml:space="preserve">Re-point isolated area of brickwork at ground floor level adjacent to steps, </t>
  </si>
  <si>
    <t xml:space="preserve">Point in all chemical dpc injection holes </t>
  </si>
  <si>
    <t>Boiler/ventilation cowls/grilles</t>
  </si>
  <si>
    <t xml:space="preserve">Clip or tie all loose and trailing cables </t>
  </si>
  <si>
    <t xml:space="preserve">Re-point around overflow pipework </t>
  </si>
  <si>
    <t xml:space="preserve">Entryphone consoles </t>
  </si>
  <si>
    <t xml:space="preserve">Re-point isolated area of brickwork on top landing adjacent to exit door </t>
  </si>
  <si>
    <t xml:space="preserve">Between 6th &amp; 5th floors, reinstate 4no tread/string edge detail </t>
  </si>
  <si>
    <t xml:space="preserve">Under client’s periodic maintenance contract </t>
  </si>
  <si>
    <t xml:space="preserve">All items that have been previously or are usually decorated </t>
  </si>
  <si>
    <t>Windows and doors are to be painted when open</t>
  </si>
  <si>
    <t xml:space="preserve">Cracks in render and stonework are to be cut out and made good </t>
  </si>
  <si>
    <t xml:space="preserve">Knotting </t>
  </si>
  <si>
    <t xml:space="preserve">Paints and decorative materials from the Dulux or Johnstone’s </t>
  </si>
  <si>
    <t xml:space="preserve">Burning off </t>
  </si>
  <si>
    <t xml:space="preserve">Existing metalwork </t>
  </si>
  <si>
    <t xml:space="preserve">Existing render and stonework </t>
  </si>
  <si>
    <t xml:space="preserve">Signwriting </t>
  </si>
  <si>
    <t>Existing metalwork balcony floors</t>
  </si>
  <si>
    <t xml:space="preserve">Unfinished store doors in undercroft storage areas </t>
  </si>
  <si>
    <t xml:space="preserve">External glazing is to be cleaned upon completion </t>
  </si>
  <si>
    <t>Clean UPVC window frames</t>
  </si>
  <si>
    <t xml:space="preserve">External redecoration of the Lodge </t>
  </si>
  <si>
    <t>Test electrics</t>
  </si>
  <si>
    <t>Doors and windows to be left open to facilitate redecoration.</t>
  </si>
  <si>
    <t>Existing plaster/artex ceilings</t>
  </si>
  <si>
    <t>Re-point all loose/missing pointing</t>
  </si>
  <si>
    <t>Face up spalling bricks.</t>
  </si>
  <si>
    <t>Replace spalled, damaged or missing bricks.</t>
  </si>
  <si>
    <t xml:space="preserve">Clear all rubbish form service road to North of building </t>
  </si>
  <si>
    <t xml:space="preserve">Paved areas and steps, pressure wash </t>
  </si>
  <si>
    <t xml:space="preserve">Re-paint all signage </t>
  </si>
  <si>
    <t>Galvanised handrails to the pedestrian entrance steps</t>
  </si>
  <si>
    <t>Render to steps</t>
  </si>
  <si>
    <t xml:space="preserve">Paved areas and steps, pressure wash and treat </t>
  </si>
  <si>
    <t xml:space="preserve">Excavate, dispose and backfill </t>
  </si>
  <si>
    <t xml:space="preserve">Repair as necessary drainage channel abutting the building </t>
  </si>
  <si>
    <t xml:space="preserve">Damaged back inlet gully abutting Block 4. </t>
  </si>
  <si>
    <t xml:space="preserve">Render where badly cracked </t>
  </si>
  <si>
    <t xml:space="preserve">Install wall mounted galvanised handrails </t>
  </si>
  <si>
    <t xml:space="preserve">Solar reflective paint </t>
  </si>
  <si>
    <t xml:space="preserve">Re-lay 2no bands of creasing tiles to boundary wall </t>
  </si>
  <si>
    <t xml:space="preserve">Rendered plinths to boundary wall </t>
  </si>
  <si>
    <t xml:space="preserve">Internal work to the basement WC </t>
  </si>
  <si>
    <t xml:space="preserve">Internal redecoration work to the basement WC </t>
  </si>
  <si>
    <t xml:space="preserve">Rendered plinths to store room walls </t>
  </si>
  <si>
    <t xml:space="preserve">Make good render as required to the steps leading to the undercroft </t>
  </si>
  <si>
    <t xml:space="preserve">Break out defective concrete paving around yard gully </t>
  </si>
  <si>
    <t xml:space="preserve">Internal work to the escape stair WC </t>
  </si>
  <si>
    <t xml:space="preserve">Internal redecoration work to the escape stair WC </t>
  </si>
  <si>
    <t>Point around pipe to North elevation of stair tower</t>
  </si>
  <si>
    <t>Brick up hole in North elevation of stair tower</t>
  </si>
  <si>
    <t xml:space="preserve">Reform the drip to the West (Front) elevation of the main roof </t>
  </si>
  <si>
    <t xml:space="preserve">Block 5 - repoint brickwork to North chimney stack  </t>
  </si>
  <si>
    <t xml:space="preserve">Rendered elevations of the lift motor room - hack off and re-render </t>
  </si>
  <si>
    <t>Remove precast concrete slab cappings to redundant chimney stacks</t>
  </si>
  <si>
    <t>Supply and install new doors and frames</t>
  </si>
  <si>
    <t>Rendered walls where a roofing skirting/upstand is required</t>
  </si>
  <si>
    <t xml:space="preserve">Liquid Plastics Limited decothane waterproof coating </t>
  </si>
  <si>
    <t>Cost Option - Ruberoid Superflex 2 layer bonded felt</t>
  </si>
  <si>
    <t xml:space="preserve">Ancillary Work Cost Option - cost of alterations to  railings </t>
  </si>
  <si>
    <t>Ancillary Work Cost Option  - Code 4 lead saddle flashings</t>
  </si>
  <si>
    <t>Re-insulate water tank enclosures</t>
  </si>
  <si>
    <t>Repairs to defective flat roof substrate</t>
  </si>
  <si>
    <t xml:space="preserve">Block 4 North Elevation  - 6th floor walkway reform the drip in asphalt </t>
  </si>
  <si>
    <t>2nd floor walkway  hack off loose and friable render to the soffit</t>
  </si>
  <si>
    <t>Re-render to the soffit of walkway</t>
  </si>
  <si>
    <t xml:space="preserve">2nd floor walkway remove &amp; reform lead drip flashings to the aprons </t>
  </si>
  <si>
    <t xml:space="preserve">Block 3 East Elevation - 6th floor walkways reform the drip in asphalt </t>
  </si>
  <si>
    <t xml:space="preserve">Re-glaze damaged pane in canopy roof </t>
  </si>
  <si>
    <t xml:space="preserve"> 5th floor walkways reform the drip in mastic asphalt </t>
  </si>
  <si>
    <t xml:space="preserve">4th floor walkways repair concrete apron </t>
  </si>
  <si>
    <t xml:space="preserve">3rd floor walkways, repair concrete apron </t>
  </si>
  <si>
    <t xml:space="preserve">2nd floor walkways, repair concrete apron </t>
  </si>
  <si>
    <t>1st floor walkways repair concrete apron</t>
  </si>
  <si>
    <t xml:space="preserve">Replace metal/glazed canopy to the South East of the walkway </t>
  </si>
  <si>
    <t xml:space="preserve">5th floor walkway, reform the drip in mastic asphalt </t>
  </si>
  <si>
    <t>Re-render to soffit of walkway</t>
  </si>
  <si>
    <t xml:space="preserve">Replace timber glazed privacy panel and wall plates </t>
  </si>
  <si>
    <t>3rd floor walkway, repair concrete aprons</t>
  </si>
  <si>
    <t>Replace metal/glazed canopy to the South East of the walkway</t>
  </si>
  <si>
    <t>Remove brick/timber coal store</t>
  </si>
  <si>
    <t xml:space="preserve">1st floor walkway repair concrete aprons </t>
  </si>
  <si>
    <t>Welded repairs to balustrades and handrails</t>
  </si>
  <si>
    <t>Replace 1no front entrance door and frame</t>
  </si>
  <si>
    <t>Cut out and replace 62no defective sills</t>
  </si>
  <si>
    <t>Cut out and replace 40no vertical cover strips</t>
  </si>
  <si>
    <t xml:space="preserve">Mark faulty sections of pipework </t>
  </si>
  <si>
    <t>Allow for replacing sections of cast iron pipework</t>
  </si>
  <si>
    <t>Repair all damage to stucco render bands, cornices, features etc</t>
  </si>
  <si>
    <t xml:space="preserve">Carefully cut out and repair cracks in render </t>
  </si>
  <si>
    <t xml:space="preserve">Restraining straps to portico balustrade </t>
  </si>
  <si>
    <t>Provide metalwork gratings to balcony outlets</t>
  </si>
  <si>
    <t xml:space="preserve">Heat treat the asphalt to portico roof/balcony </t>
  </si>
  <si>
    <t>Clean and polish the terrazzo inset floor panel to the entrance</t>
  </si>
  <si>
    <t>Inside parapet wall of the central 5th floor balcony, hack off render</t>
  </si>
  <si>
    <t>Hack up existing asphalt/tiles to all central balconies</t>
  </si>
  <si>
    <t>Supply and lay ceramic/quarry tiles to the central balconies</t>
  </si>
  <si>
    <t>Hack out 2no cement and sand repairs to the main entrance terrazzo</t>
  </si>
  <si>
    <t>2no coir mats external lobby and Portico</t>
  </si>
  <si>
    <t>Coir mat South entrance doors</t>
  </si>
  <si>
    <t>Clean and polish the terrazzo inset floor panel to the North entrance</t>
  </si>
  <si>
    <t>Coir mat to North entrance doors</t>
  </si>
  <si>
    <t>Metalwork gratings to all balcony outlets</t>
  </si>
  <si>
    <t>North side dormer window, expose timber lintel behind</t>
  </si>
  <si>
    <t>Hack off and repair cracked and spalling render to principal cornice</t>
  </si>
  <si>
    <t>Coir mat to entrance portico</t>
  </si>
  <si>
    <t xml:space="preserve">Provisional quantity for raking out and re-pointing brickwork </t>
  </si>
  <si>
    <t xml:space="preserve">Provisional quantity to replace spalled or damaged bricks </t>
  </si>
  <si>
    <t xml:space="preserve">Provisional quantity to face up stoolings to stone sills.  </t>
  </si>
  <si>
    <t>Drips to stone window sills</t>
  </si>
  <si>
    <t xml:space="preserve">Between 2nd &amp; 1st floors, hack up Granolithic finish to half landing </t>
  </si>
  <si>
    <t xml:space="preserve">Remove and reinstate on completion, all existing decking etc. </t>
  </si>
  <si>
    <t>Existing mastic to reveals</t>
  </si>
  <si>
    <t>Warning strips to the top and bottom treads of all escape staircases</t>
  </si>
  <si>
    <t>Remove all existing door furniture and refit on the completion of works</t>
  </si>
  <si>
    <t>General external repairs to boundary walls and paved areas</t>
  </si>
  <si>
    <t>Completely clean and polish the flooring</t>
  </si>
  <si>
    <t xml:space="preserve">Re-point all loose/missing pointing to the wall and coping </t>
  </si>
  <si>
    <t xml:space="preserve">Rake out and re-point loose/missing pointing to the dwarf walls </t>
  </si>
  <si>
    <t>Spec #</t>
  </si>
  <si>
    <t>Description</t>
  </si>
  <si>
    <t>The Works</t>
  </si>
  <si>
    <t>Generally</t>
  </si>
  <si>
    <t>Scaffolding</t>
  </si>
  <si>
    <t>Scaffold Security</t>
  </si>
  <si>
    <t>Scaffold Lighting</t>
  </si>
  <si>
    <t>Scaffold Safety</t>
  </si>
  <si>
    <t>Scaffold Grilles</t>
  </si>
  <si>
    <t>Elevations Generally</t>
  </si>
  <si>
    <t>Repoint brickwork to bottom four courses at ground level</t>
  </si>
  <si>
    <t>Underground Drainage</t>
  </si>
  <si>
    <t>Existing stained woodwork</t>
  </si>
  <si>
    <t>Existing stained and varnished woodwork</t>
  </si>
  <si>
    <t>Clean all internal light fittings</t>
  </si>
  <si>
    <t>Existing painted woodwork</t>
  </si>
  <si>
    <t>Existing plaster walls</t>
  </si>
  <si>
    <t>3.0.00</t>
  </si>
  <si>
    <t>3.0.01</t>
  </si>
  <si>
    <t>3.0.02</t>
  </si>
  <si>
    <t xml:space="preserve">Foreman on site </t>
  </si>
  <si>
    <t>3.0.03</t>
  </si>
  <si>
    <t xml:space="preserve">Block Plan </t>
  </si>
  <si>
    <t>3.0.04</t>
  </si>
  <si>
    <t>3.0.05</t>
  </si>
  <si>
    <t>3.0.06</t>
  </si>
  <si>
    <t>3.0.07</t>
  </si>
  <si>
    <t>3.0.08</t>
  </si>
  <si>
    <t>3.0.09</t>
  </si>
  <si>
    <t>3.0.10</t>
  </si>
  <si>
    <t>3.0.11</t>
  </si>
  <si>
    <t>4.0.00</t>
  </si>
  <si>
    <t>4.0.01</t>
  </si>
  <si>
    <t>4.1.00</t>
  </si>
  <si>
    <t>Repair Work</t>
  </si>
  <si>
    <t>4.1.01</t>
  </si>
  <si>
    <t>4.1.02</t>
  </si>
  <si>
    <t>4.1.03</t>
  </si>
  <si>
    <t>4.1.04</t>
  </si>
  <si>
    <t>4.1.05</t>
  </si>
  <si>
    <t>4.1.06</t>
  </si>
  <si>
    <t>4.1.07</t>
  </si>
  <si>
    <t>4.1.08</t>
  </si>
  <si>
    <t>4.1.09</t>
  </si>
  <si>
    <t>4.1.10</t>
  </si>
  <si>
    <t>4.1.11</t>
  </si>
  <si>
    <t>4.1.12</t>
  </si>
  <si>
    <t>4.1.13</t>
  </si>
  <si>
    <t>4.1.14</t>
  </si>
  <si>
    <t>4.1.15</t>
  </si>
  <si>
    <t xml:space="preserve">Remove timber batten from face of North elevation of stair tower </t>
  </si>
  <si>
    <t>4.1.16</t>
  </si>
  <si>
    <t>4.1.17</t>
  </si>
  <si>
    <t>4.1.18</t>
  </si>
  <si>
    <t>4.1.19</t>
  </si>
  <si>
    <t>Remove asphalt coverings to the lift motor room of Block 4</t>
  </si>
  <si>
    <t>4.1.20</t>
  </si>
  <si>
    <t>4.1.21</t>
  </si>
  <si>
    <t>4.1.22</t>
  </si>
  <si>
    <t>4.1.23</t>
  </si>
  <si>
    <t>4.1.24</t>
  </si>
  <si>
    <t>4.1.25</t>
  </si>
  <si>
    <t>4.1.26</t>
  </si>
  <si>
    <t xml:space="preserve">Replace missing terracotta airbrick </t>
  </si>
  <si>
    <t>4.1.27</t>
  </si>
  <si>
    <t>4.1.28</t>
  </si>
  <si>
    <t>4.1.29</t>
  </si>
  <si>
    <t>4.1.30</t>
  </si>
  <si>
    <t>4.1.31</t>
  </si>
  <si>
    <t>4.1.32</t>
  </si>
  <si>
    <t>4.2.00</t>
  </si>
  <si>
    <t>Roof Overlay Preparatory Work</t>
  </si>
  <si>
    <t>4.2.01</t>
  </si>
  <si>
    <t xml:space="preserve">Remove breather vents </t>
  </si>
  <si>
    <t>4.2.02</t>
  </si>
  <si>
    <t>4.3.03</t>
  </si>
  <si>
    <t>4.3.04</t>
  </si>
  <si>
    <t xml:space="preserve">Remove low-level doors and frames to the water tank enclosures </t>
  </si>
  <si>
    <t>4.3.05</t>
  </si>
  <si>
    <t>4.3.06</t>
  </si>
  <si>
    <t>4.3.07</t>
  </si>
  <si>
    <t>4.3.08</t>
  </si>
  <si>
    <t>4.3.09</t>
  </si>
  <si>
    <t>4.3.10</t>
  </si>
  <si>
    <t xml:space="preserve">Remove rust and loose paint from railings and balustrades </t>
  </si>
  <si>
    <t>4.3.11</t>
  </si>
  <si>
    <t>Heat treat the asphalt roof areas to remove all blisters and sags</t>
  </si>
  <si>
    <t>4.3.12</t>
  </si>
  <si>
    <t>Pressure wash asphalt to remove all debris</t>
  </si>
  <si>
    <t>4.3.13</t>
  </si>
  <si>
    <t>4.4.00</t>
  </si>
  <si>
    <t>Roofing Overlay Works</t>
  </si>
  <si>
    <t>4.4.01</t>
  </si>
  <si>
    <t xml:space="preserve">Liquid Plastics Limited Decothane waterproof coating </t>
  </si>
  <si>
    <t>4.4.02</t>
  </si>
  <si>
    <t>4.4.03</t>
  </si>
  <si>
    <t>4.4.04</t>
  </si>
  <si>
    <t>4.4.05</t>
  </si>
  <si>
    <t>4.4.06</t>
  </si>
  <si>
    <t xml:space="preserve">Wire/upvc cowls to all SVPs, RWPs, hoppers etc </t>
  </si>
  <si>
    <t>4.4.07</t>
  </si>
  <si>
    <t xml:space="preserve">Sweep out all leaves and accumulated debris from the roof </t>
  </si>
  <si>
    <t>4.4.08</t>
  </si>
  <si>
    <t>4.4.09</t>
  </si>
  <si>
    <t>4.4.10</t>
  </si>
  <si>
    <t>5.0.00</t>
  </si>
  <si>
    <t>5.0.01</t>
  </si>
  <si>
    <t>5.1.00</t>
  </si>
  <si>
    <t>Walkway Overlay Preparatory Work</t>
  </si>
  <si>
    <t>5.1.01</t>
  </si>
  <si>
    <t>5.1.02</t>
  </si>
  <si>
    <t xml:space="preserve">Point pipe penetration in soffit </t>
  </si>
  <si>
    <t>5.1.03</t>
  </si>
  <si>
    <t xml:space="preserve">5th floor walkway spalled concrete to edge of walkway </t>
  </si>
  <si>
    <t>5.1.04</t>
  </si>
  <si>
    <t xml:space="preserve">4th floor walkway repair concrete apron </t>
  </si>
  <si>
    <t>5.1.05</t>
  </si>
  <si>
    <t xml:space="preserve">3rd floor walkway repair concrete apron </t>
  </si>
  <si>
    <t>5.1.06</t>
  </si>
  <si>
    <t xml:space="preserve">Point pipe penetration </t>
  </si>
  <si>
    <t>5.1.07</t>
  </si>
  <si>
    <t>5.1.08</t>
  </si>
  <si>
    <t xml:space="preserve">1st floor walkway re-render soffit </t>
  </si>
  <si>
    <t>5.1.09</t>
  </si>
  <si>
    <t>5.1.10</t>
  </si>
  <si>
    <t xml:space="preserve">Point pipe penetration in the soffit of the 1st floor walkway </t>
  </si>
  <si>
    <t>5.1.11</t>
  </si>
  <si>
    <t>5.1.12</t>
  </si>
  <si>
    <t xml:space="preserve">To the 5th floor walkway repair concrete floor </t>
  </si>
  <si>
    <t>5.1.13</t>
  </si>
  <si>
    <t xml:space="preserve">Reinstate asphalt to area of concrete repair </t>
  </si>
  <si>
    <t>5.1.14</t>
  </si>
  <si>
    <t xml:space="preserve">Hack off and repair concrete aprons </t>
  </si>
  <si>
    <t>5.1.15</t>
  </si>
  <si>
    <t xml:space="preserve">To the 4th floor walkway repair concrete floor </t>
  </si>
  <si>
    <t>5.1.16</t>
  </si>
  <si>
    <t>Reinstate asphalt to area of concrete repair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</si>
  <si>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</si>
  <si>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</si>
  <si>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</si>
  <si>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</si>
  <si>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</si>
  <si>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</si>
  <si>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</si>
  <si>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</si>
  <si>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</si>
  <si>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</si>
  <si>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 xml:space="preserve">Extend asphalt finish on the walkway 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</si>
  <si>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</si>
  <si>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</si>
  <si>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</si>
  <si>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</si>
  <si>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</si>
  <si>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</si>
  <si>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</si>
  <si>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</si>
  <si>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</si>
  <si>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</si>
  <si>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5.1.37</t>
  </si>
  <si>
    <t>5.1.38</t>
  </si>
  <si>
    <t>5.1.39</t>
  </si>
  <si>
    <t>5.1.40</t>
  </si>
  <si>
    <t>5.1.41</t>
  </si>
  <si>
    <t>5.1.42</t>
  </si>
  <si>
    <t>5.1.43</t>
  </si>
  <si>
    <t>5.1.44</t>
  </si>
  <si>
    <t>5.1.45</t>
  </si>
  <si>
    <t>5.1.46</t>
  </si>
  <si>
    <t>5.1.47</t>
  </si>
  <si>
    <t>5.1.48</t>
  </si>
  <si>
    <t>5.1.49</t>
  </si>
  <si>
    <t>Blocks 1 &amp; 2 South Elevation</t>
  </si>
  <si>
    <t>5.1.50</t>
  </si>
  <si>
    <t>5.1.51</t>
  </si>
  <si>
    <t>5.1.52</t>
  </si>
  <si>
    <t>5.1.53</t>
  </si>
  <si>
    <t xml:space="preserve">Remove timber panel and wall plates to former coal store </t>
  </si>
  <si>
    <t>5.1.54</t>
  </si>
  <si>
    <t>5.1.55</t>
  </si>
  <si>
    <t>5.1.56</t>
  </si>
  <si>
    <t>5.1.57</t>
  </si>
  <si>
    <t>5.1.58</t>
  </si>
  <si>
    <t>5.1.59</t>
  </si>
  <si>
    <t>4th floor walkway, repair concrete aprons</t>
  </si>
  <si>
    <t>5.1.60</t>
  </si>
  <si>
    <t>5.1.61</t>
  </si>
  <si>
    <t>Remove brick/timber coal store on inner side of walkway.</t>
  </si>
  <si>
    <t>5.1.62</t>
  </si>
  <si>
    <t>Extend steel balustrade</t>
  </si>
  <si>
    <t>5.1.63</t>
  </si>
  <si>
    <t>5.1.64</t>
  </si>
  <si>
    <t>5.1.65</t>
  </si>
  <si>
    <t>5.1.66</t>
  </si>
  <si>
    <t>5.1.67</t>
  </si>
  <si>
    <t xml:space="preserve">Extend steel balustrade </t>
  </si>
  <si>
    <t>5.1.68</t>
  </si>
  <si>
    <t xml:space="preserve">2nd floor walkway, repair concrete aprons </t>
  </si>
  <si>
    <t>5.1.69</t>
  </si>
  <si>
    <t>5.1.70</t>
  </si>
  <si>
    <t xml:space="preserve">Point pipe penetrations </t>
  </si>
  <si>
    <t>5.1.71</t>
  </si>
  <si>
    <t xml:space="preserve">Remove brick/timber coal store </t>
  </si>
  <si>
    <t>5.1.72</t>
  </si>
  <si>
    <t>5.1.73</t>
  </si>
  <si>
    <t>5.1.74</t>
  </si>
  <si>
    <t>5.1.75</t>
  </si>
  <si>
    <t xml:space="preserve">Remove timber planter box to coal store </t>
  </si>
  <si>
    <t>5.1.76</t>
  </si>
  <si>
    <t>5.1.77</t>
  </si>
  <si>
    <t xml:space="preserve">Hack off and re-render to soffit of 1st floor walkway </t>
  </si>
  <si>
    <t>5.1.78</t>
  </si>
  <si>
    <t xml:space="preserve">Remove loose scale from balustrade handrails </t>
  </si>
  <si>
    <t>5.1.79</t>
  </si>
  <si>
    <t>5.1.80</t>
  </si>
  <si>
    <t>5.1.81</t>
  </si>
  <si>
    <t xml:space="preserve">Remove all lead collars to pipework penetrations </t>
  </si>
  <si>
    <t>5.1.82</t>
  </si>
  <si>
    <t xml:space="preserve">Remove all rust and loose paint from pipework, railings and balustrades </t>
  </si>
  <si>
    <t>5.1.83</t>
  </si>
  <si>
    <t>Heat treat the asphalt to remove all blisters and sags</t>
  </si>
  <si>
    <t>5.1.84</t>
  </si>
  <si>
    <t xml:space="preserve">Pressure wash asphalt </t>
  </si>
  <si>
    <t>5.1.85</t>
  </si>
  <si>
    <t>5.1.86</t>
  </si>
  <si>
    <t>5.2.00</t>
  </si>
  <si>
    <t>5.2.01</t>
  </si>
  <si>
    <t>6.0.00</t>
  </si>
  <si>
    <t>6.0.01</t>
  </si>
  <si>
    <t>6.0.02</t>
  </si>
  <si>
    <t>6.0.03</t>
  </si>
  <si>
    <t>6.0.04</t>
  </si>
  <si>
    <t xml:space="preserve">Replace 2no pairs of french casement doors and frames </t>
  </si>
  <si>
    <t>6.0.05</t>
  </si>
  <si>
    <t>6.0.06</t>
  </si>
  <si>
    <t>Replace 2no narrow (3 pane width) single sash windows</t>
  </si>
  <si>
    <t>6.0.07</t>
  </si>
  <si>
    <t>Replace 2no wide (4 pane width) single sash windows</t>
  </si>
  <si>
    <t>6.0.08</t>
  </si>
  <si>
    <t>6.0.09</t>
  </si>
  <si>
    <t>6.0.10</t>
  </si>
  <si>
    <t>PROVISIONAL SUM of £10,000 for further replacement of windows</t>
  </si>
  <si>
    <t>7.0.00</t>
  </si>
  <si>
    <t>7.0.01</t>
  </si>
  <si>
    <t>7.0.02</t>
  </si>
  <si>
    <t>7.0.03</t>
  </si>
  <si>
    <t>7.0.04</t>
  </si>
  <si>
    <t>Cut out and replace 20no parting beads to sash windows</t>
  </si>
  <si>
    <t>7.0.05</t>
  </si>
  <si>
    <t>Cut out and replace 10no stop beads to external doors</t>
  </si>
  <si>
    <t>7.0.06</t>
  </si>
  <si>
    <t>8.0.00</t>
  </si>
  <si>
    <t>8.0.01</t>
  </si>
  <si>
    <t>8.0.02</t>
  </si>
  <si>
    <t>8.0.03</t>
  </si>
  <si>
    <t>8.0.04</t>
  </si>
  <si>
    <t>9.0.00</t>
  </si>
  <si>
    <t>9.0.01</t>
  </si>
  <si>
    <t xml:space="preserve">Specialist Subcontractor to wash down the existing facades </t>
  </si>
  <si>
    <t>9.0.02</t>
  </si>
  <si>
    <t>9.0.03</t>
  </si>
  <si>
    <t>9.0.04</t>
  </si>
  <si>
    <t>9.0.05</t>
  </si>
  <si>
    <t>9.0.06</t>
  </si>
  <si>
    <t>9.0.07</t>
  </si>
  <si>
    <t>10.0.00</t>
  </si>
  <si>
    <t>10.0.01</t>
  </si>
  <si>
    <t xml:space="preserve">Repair damaged column head to portico </t>
  </si>
  <si>
    <t>10.0.02</t>
  </si>
  <si>
    <t>10.0.03</t>
  </si>
  <si>
    <t>10.0.04</t>
  </si>
  <si>
    <t>10.0.05</t>
  </si>
  <si>
    <t>10.0.06</t>
  </si>
  <si>
    <t xml:space="preserve">Liquid Plastics Limited walkway treatment </t>
  </si>
  <si>
    <t>10.0.07</t>
  </si>
  <si>
    <t xml:space="preserve">Replace hardboard finger and kick plates to front entrance doors </t>
  </si>
  <si>
    <t>10.0.08</t>
  </si>
  <si>
    <t>10.0.09</t>
  </si>
  <si>
    <t>11.0.00</t>
  </si>
  <si>
    <t>11.0.01</t>
  </si>
  <si>
    <t xml:space="preserve">Repair damaged 3rd floor (central north side) cornice </t>
  </si>
  <si>
    <t>11.0.02</t>
  </si>
  <si>
    <t xml:space="preserve">Repair damaged 2nd floor cornice </t>
  </si>
  <si>
    <t>11.0.03</t>
  </si>
  <si>
    <t>11.0.04</t>
  </si>
  <si>
    <t>11.0.05</t>
  </si>
  <si>
    <t>11.0.06</t>
  </si>
  <si>
    <t>11.0.07</t>
  </si>
  <si>
    <t xml:space="preserve">Heat treat the asphalt to the 8no North and South balconies </t>
  </si>
  <si>
    <t>11.0.08</t>
  </si>
  <si>
    <t xml:space="preserve">Liquid Plastics waterproof coating </t>
  </si>
  <si>
    <t>11.0.09</t>
  </si>
  <si>
    <t>11.0.10</t>
  </si>
  <si>
    <t>11.0.11</t>
  </si>
  <si>
    <t>11.0.12</t>
  </si>
  <si>
    <t>11.0.13</t>
  </si>
  <si>
    <t>11.0.14</t>
  </si>
  <si>
    <t>11.0.15</t>
  </si>
  <si>
    <t>12.0.00</t>
  </si>
  <si>
    <t>12.0.01</t>
  </si>
  <si>
    <t>12.0.02</t>
  </si>
  <si>
    <t xml:space="preserve">Hack off and re-render to soffit </t>
  </si>
  <si>
    <t>12.0.03</t>
  </si>
  <si>
    <t>12.0.04</t>
  </si>
  <si>
    <t>12.0.05</t>
  </si>
  <si>
    <t>12.0.06</t>
  </si>
  <si>
    <t>13.0.00</t>
  </si>
  <si>
    <t>13.0.01</t>
  </si>
  <si>
    <t>13.0.02</t>
  </si>
  <si>
    <t>13.0.03</t>
  </si>
  <si>
    <t>13.0.04</t>
  </si>
  <si>
    <t>13.0.05</t>
  </si>
  <si>
    <t>Supply and fix galvanised restraining straps to portico balustrade</t>
  </si>
  <si>
    <t>13.0.06</t>
  </si>
  <si>
    <t>13.0.07</t>
  </si>
  <si>
    <t>13.0.08</t>
  </si>
  <si>
    <t>13.0.09</t>
  </si>
  <si>
    <t>13.0.10</t>
  </si>
  <si>
    <t>13.0.11</t>
  </si>
  <si>
    <t>14.0.00</t>
  </si>
  <si>
    <t>14.0.01</t>
  </si>
  <si>
    <t xml:space="preserve">Fine point 2no cracks in brickwork </t>
  </si>
  <si>
    <t>14.0.02</t>
  </si>
  <si>
    <t>Brick up hole in light well at second floor level</t>
  </si>
  <si>
    <t>14.0.03</t>
  </si>
  <si>
    <t xml:space="preserve">Code 4 lead flashing to the wall thickening at second floor level </t>
  </si>
  <si>
    <t>15.0.00</t>
  </si>
  <si>
    <t>15.0.01</t>
  </si>
  <si>
    <t>15.0.02</t>
  </si>
  <si>
    <t>15.0.03</t>
  </si>
  <si>
    <t xml:space="preserve">Hack off render to steelwork beam over vehicle access alley </t>
  </si>
  <si>
    <t>15.0.04</t>
  </si>
  <si>
    <t>16.0.00</t>
  </si>
  <si>
    <t>16.0.01</t>
  </si>
  <si>
    <t>16.0.02</t>
  </si>
  <si>
    <t>16.0.03</t>
  </si>
  <si>
    <t>17.0.00</t>
  </si>
  <si>
    <t>17.0.01</t>
  </si>
  <si>
    <t xml:space="preserve">Code 4 lead flashing to the wall thickenings </t>
  </si>
  <si>
    <t>18.0.00</t>
  </si>
  <si>
    <t>18.0.01</t>
  </si>
  <si>
    <t>18.0.02</t>
  </si>
  <si>
    <t>18.0.03</t>
  </si>
  <si>
    <t>19.0.00</t>
  </si>
  <si>
    <t>19.0.01</t>
  </si>
  <si>
    <t>19.0.02</t>
  </si>
  <si>
    <t>19.0.03</t>
  </si>
  <si>
    <t>19.0.04</t>
  </si>
  <si>
    <t>19.0.05</t>
  </si>
  <si>
    <t xml:space="preserve">Re-build brickwork dwarf wall and coping </t>
  </si>
  <si>
    <t>20.0.00</t>
  </si>
  <si>
    <t>20.0.01</t>
  </si>
  <si>
    <t>20.0.02</t>
  </si>
  <si>
    <t>20.0.03</t>
  </si>
  <si>
    <t>21.0.00</t>
  </si>
  <si>
    <t>21.0.01</t>
  </si>
  <si>
    <t>21.0.02</t>
  </si>
  <si>
    <t>21.0.03</t>
  </si>
  <si>
    <t>22.0.00</t>
  </si>
  <si>
    <t>22.0.01</t>
  </si>
  <si>
    <t>22.0.02</t>
  </si>
  <si>
    <t>22.0.03</t>
  </si>
  <si>
    <t>22.0.04</t>
  </si>
  <si>
    <t>22.0.05</t>
  </si>
  <si>
    <t>22.0.06</t>
  </si>
  <si>
    <t xml:space="preserve">Make good all rendered plinths at ground floor level </t>
  </si>
  <si>
    <t>22.0.07</t>
  </si>
  <si>
    <t xml:space="preserve">Unblock/clear all air bricks </t>
  </si>
  <si>
    <t>22.0.08</t>
  </si>
  <si>
    <t>22.0.09</t>
  </si>
  <si>
    <t xml:space="preserve">Pressure wash brickwork </t>
  </si>
  <si>
    <t>22.0.10</t>
  </si>
  <si>
    <t>22.0.11</t>
  </si>
  <si>
    <t>22.0.12</t>
  </si>
  <si>
    <t xml:space="preserve">Cut back excessively long projecting overflow pipes </t>
  </si>
  <si>
    <t>22.0.13</t>
  </si>
  <si>
    <t xml:space="preserve">Lengthen short projecting overflow pipes to approximately 150-200mm </t>
  </si>
  <si>
    <t>22.0.14</t>
  </si>
  <si>
    <t>22.0.15</t>
  </si>
  <si>
    <t>Clean out external light fittings</t>
  </si>
  <si>
    <t>22.0.16</t>
  </si>
  <si>
    <t>23.0.0</t>
  </si>
  <si>
    <t>23.0.01</t>
  </si>
  <si>
    <t>23.0.02</t>
  </si>
  <si>
    <t>23.0.03</t>
  </si>
  <si>
    <t>23.0.04</t>
  </si>
  <si>
    <t xml:space="preserve">At all levels, pressure wash brickwork </t>
  </si>
  <si>
    <t>24.0.00</t>
  </si>
  <si>
    <t>24.0.01</t>
  </si>
  <si>
    <t>24.0.02</t>
  </si>
  <si>
    <t xml:space="preserve">Between 2nd &amp; 1st floors, reinstate 9no tread/string edge details </t>
  </si>
  <si>
    <t>24.0.03</t>
  </si>
  <si>
    <t>25.0.00</t>
  </si>
  <si>
    <t>25.0.01</t>
  </si>
  <si>
    <t xml:space="preserve">At 6th floor level, Hack out and re-glaze 2no window panes </t>
  </si>
  <si>
    <t>25.0.02</t>
  </si>
  <si>
    <t>Between 6th &amp; 5th floors, replace 1no missing baluster</t>
  </si>
  <si>
    <t>25.0.03</t>
  </si>
  <si>
    <t>Between 5th &amp; 4th floors, reinstate 4no complete stair treads/risers</t>
  </si>
  <si>
    <t>25.0.04</t>
  </si>
  <si>
    <t xml:space="preserve">Hack up Granolithic finish to half landing and re-lay </t>
  </si>
  <si>
    <t>25.0.05</t>
  </si>
  <si>
    <t>Between 4th &amp; 3rd floors, reinstate 2no complete stair treads/risers</t>
  </si>
  <si>
    <t>25.0.06</t>
  </si>
  <si>
    <t>25.0.07</t>
  </si>
  <si>
    <t xml:space="preserve">Between 3rd &amp; 2nd floors, Hack out and re-glaze 1no window pane </t>
  </si>
  <si>
    <t>25.0.08</t>
  </si>
  <si>
    <t>25.0.09</t>
  </si>
  <si>
    <t>26.0.00</t>
  </si>
  <si>
    <t>26.0.01</t>
  </si>
  <si>
    <t>27.0.00</t>
  </si>
  <si>
    <t>27.0.01</t>
  </si>
  <si>
    <t>27.0.02</t>
  </si>
  <si>
    <t xml:space="preserve">Remove all existing ironmongery and refit on completion </t>
  </si>
  <si>
    <t>27.0.03</t>
  </si>
  <si>
    <t xml:space="preserve">Remove all existing cables from railings and refit on completion </t>
  </si>
  <si>
    <t>27.0.04</t>
  </si>
  <si>
    <t>27.0.05</t>
  </si>
  <si>
    <t>27.0.06</t>
  </si>
  <si>
    <t>27.0.07</t>
  </si>
  <si>
    <t xml:space="preserve">Crevices and nail holes </t>
  </si>
  <si>
    <t>27.0.08</t>
  </si>
  <si>
    <t>27.0.09</t>
  </si>
  <si>
    <t xml:space="preserve">No exterior or exposed under adverse weather conditions </t>
  </si>
  <si>
    <t>27.0.10</t>
  </si>
  <si>
    <t xml:space="preserve">No paint shall be applied to surfaces damp.  </t>
  </si>
  <si>
    <t>27.0.11</t>
  </si>
  <si>
    <t xml:space="preserve">Each coat shall be properly rubbed down </t>
  </si>
  <si>
    <t>27.0.12</t>
  </si>
  <si>
    <t xml:space="preserve">All preservative/decorative wood stains by Sadolin </t>
  </si>
  <si>
    <t>27.0.13</t>
  </si>
  <si>
    <t>27.0.14</t>
  </si>
  <si>
    <t>27.0.15</t>
  </si>
  <si>
    <t>27.0.17</t>
  </si>
  <si>
    <t>27.0.18</t>
  </si>
  <si>
    <t>27.0.19</t>
  </si>
  <si>
    <t>27.0.20</t>
  </si>
  <si>
    <t>27.0.21</t>
  </si>
  <si>
    <t>27.0.22</t>
  </si>
  <si>
    <t>27.0.23</t>
  </si>
  <si>
    <t>27.0.24</t>
  </si>
  <si>
    <t>27.0.25</t>
  </si>
  <si>
    <t>27.0.26</t>
  </si>
  <si>
    <t>27.0.27</t>
  </si>
  <si>
    <t xml:space="preserve">Pressure wash all entrance portico tiling </t>
  </si>
  <si>
    <t>28.0.00</t>
  </si>
  <si>
    <t>28.0.01</t>
  </si>
  <si>
    <t>28.0.02</t>
  </si>
  <si>
    <t>28.1.00</t>
  </si>
  <si>
    <t>Internal Work</t>
  </si>
  <si>
    <t>28.1.01</t>
  </si>
  <si>
    <t>28.1.02</t>
  </si>
  <si>
    <t xml:space="preserve">Adjust entrance door and closers </t>
  </si>
  <si>
    <t>28.1.03</t>
  </si>
  <si>
    <t>28.1.04</t>
  </si>
  <si>
    <t>28.1.05</t>
  </si>
  <si>
    <t>28.2.00</t>
  </si>
  <si>
    <t>Internal Redecoration</t>
  </si>
  <si>
    <t>28.2.01</t>
  </si>
  <si>
    <t xml:space="preserve">Dulux or Johnstone’s range </t>
  </si>
  <si>
    <t>28.2.02</t>
  </si>
  <si>
    <t>28.2.03</t>
  </si>
  <si>
    <t>28.2.04</t>
  </si>
  <si>
    <t>28.2.05</t>
  </si>
  <si>
    <t>28.2.06</t>
  </si>
  <si>
    <t>29.0.00</t>
  </si>
  <si>
    <t>29.0.01</t>
  </si>
  <si>
    <t>29.1.00</t>
  </si>
  <si>
    <t>Front Boundary Wall</t>
  </si>
  <si>
    <t>29.1.01</t>
  </si>
  <si>
    <t>29.1.02</t>
  </si>
  <si>
    <t xml:space="preserve">Fine point all cracks in brickwork </t>
  </si>
  <si>
    <t>29.1.03</t>
  </si>
  <si>
    <t>29.1.04</t>
  </si>
  <si>
    <t>29.1.05</t>
  </si>
  <si>
    <t>29.1.06</t>
  </si>
  <si>
    <t xml:space="preserve">Remove redundant timber batten </t>
  </si>
  <si>
    <t>29.1.07</t>
  </si>
  <si>
    <t>29.2.00</t>
  </si>
  <si>
    <t>29.2.01</t>
  </si>
  <si>
    <t>29.2.02</t>
  </si>
  <si>
    <t>29.3.00</t>
  </si>
  <si>
    <t>South Planter Retaining Wall To Front Of Building</t>
  </si>
  <si>
    <t>29.3.01</t>
  </si>
  <si>
    <t xml:space="preserve">Pressure wash render </t>
  </si>
  <si>
    <t>29.4.00</t>
  </si>
  <si>
    <t>South Garden Retaining Wall To Front Of Building</t>
  </si>
  <si>
    <t>29.4.01</t>
  </si>
  <si>
    <t>29.4.02</t>
  </si>
  <si>
    <t xml:space="preserve">Pressure wash render wall </t>
  </si>
  <si>
    <t>29.5.00</t>
  </si>
  <si>
    <t>North Garden Retaining Wall To Front Of Building</t>
  </si>
  <si>
    <t>29.5.01</t>
  </si>
  <si>
    <t xml:space="preserve">Cut out all cracks in render </t>
  </si>
  <si>
    <t>29.5.02</t>
  </si>
  <si>
    <t>29.6.00</t>
  </si>
  <si>
    <t>Service Road To Front/North Of The Building</t>
  </si>
  <si>
    <t>29.6.01</t>
  </si>
  <si>
    <t>29.6.02</t>
  </si>
  <si>
    <t>29.6.03</t>
  </si>
  <si>
    <t xml:space="preserve">Repairs to entrance gates </t>
  </si>
  <si>
    <t>29.7.00</t>
  </si>
  <si>
    <t>29.7.01</t>
  </si>
  <si>
    <t xml:space="preserve">No works are required to the central garden area </t>
  </si>
  <si>
    <t>29.7.02</t>
  </si>
  <si>
    <t>29.7.03</t>
  </si>
  <si>
    <t>29.7.04</t>
  </si>
  <si>
    <t>29.7.05</t>
  </si>
  <si>
    <t>29.7.06</t>
  </si>
  <si>
    <t xml:space="preserve">Pressure wash all brickwork </t>
  </si>
  <si>
    <t>29.7.07</t>
  </si>
  <si>
    <t>29.7.08</t>
  </si>
  <si>
    <t xml:space="preserve">Re-erect main sign in flower bed </t>
  </si>
  <si>
    <t>29.7.09</t>
  </si>
  <si>
    <t>29.7.10</t>
  </si>
  <si>
    <t>29.8.00</t>
  </si>
  <si>
    <t>Block 5 Lightwell</t>
  </si>
  <si>
    <t>29.8.01</t>
  </si>
  <si>
    <t>29.8.02</t>
  </si>
  <si>
    <t xml:space="preserve">Repair all damage and cracks to the render band at high level </t>
  </si>
  <si>
    <t>29.8.03</t>
  </si>
  <si>
    <t>29.8.04</t>
  </si>
  <si>
    <t>29.8.05</t>
  </si>
  <si>
    <t xml:space="preserve">Replace missing gully grating adjacent to steps </t>
  </si>
  <si>
    <t>29.8.06</t>
  </si>
  <si>
    <t>29.8.07</t>
  </si>
  <si>
    <t>29.8.08</t>
  </si>
  <si>
    <t xml:space="preserve">Liquid Plastics </t>
  </si>
  <si>
    <t>29.8.09</t>
  </si>
  <si>
    <t>29.9.00</t>
  </si>
  <si>
    <t>North Rear Service Area</t>
  </si>
  <si>
    <t>29.9.01</t>
  </si>
  <si>
    <t>29.9.02</t>
  </si>
  <si>
    <t>29.9.03</t>
  </si>
  <si>
    <t>29.9.04</t>
  </si>
  <si>
    <t>29.9.05</t>
  </si>
  <si>
    <t>29.9.06</t>
  </si>
  <si>
    <t>Hack off all render to the West steps</t>
  </si>
  <si>
    <t>29.9.07</t>
  </si>
  <si>
    <t xml:space="preserve">Hack off and make good render as required to the East steps </t>
  </si>
  <si>
    <t>29.9.08</t>
  </si>
  <si>
    <t>29.9.09</t>
  </si>
  <si>
    <t xml:space="preserve">Pressure wash all brick and render walls </t>
  </si>
  <si>
    <t>29.9.10</t>
  </si>
  <si>
    <t>29.10.0</t>
  </si>
  <si>
    <t>East Rear Service Area</t>
  </si>
  <si>
    <t>29.10.1</t>
  </si>
  <si>
    <t>29.10.2</t>
  </si>
  <si>
    <t>29.10.3</t>
  </si>
  <si>
    <t>29.10.4</t>
  </si>
  <si>
    <t>29.10.5</t>
  </si>
  <si>
    <t>29.10.6</t>
  </si>
  <si>
    <t>29.10.7</t>
  </si>
  <si>
    <t>29.10.8</t>
  </si>
  <si>
    <t>29.10.9</t>
  </si>
  <si>
    <t>29.10.10</t>
  </si>
  <si>
    <t>29.10.11</t>
  </si>
  <si>
    <t>29.11.0</t>
  </si>
  <si>
    <t>Store Room In East Rear Service Area</t>
  </si>
  <si>
    <t>29.11.1</t>
  </si>
  <si>
    <t xml:space="preserve">Heat treat the asphalt roof </t>
  </si>
  <si>
    <t>29.11.2</t>
  </si>
  <si>
    <t>29.11.3</t>
  </si>
  <si>
    <t>29.11.4</t>
  </si>
  <si>
    <t>Replace pair doors and frames to store room</t>
  </si>
  <si>
    <t>29.11.5</t>
  </si>
  <si>
    <t>29.11.6</t>
  </si>
  <si>
    <t xml:space="preserve">Pressure wash brick walls to store room </t>
  </si>
  <si>
    <t>29.12.0</t>
  </si>
  <si>
    <t>South Rear Service Area</t>
  </si>
  <si>
    <t>29.12.1</t>
  </si>
  <si>
    <t>29.12.2</t>
  </si>
  <si>
    <t>29.12.3</t>
  </si>
  <si>
    <t>29.12.4</t>
  </si>
  <si>
    <t>29.12.5</t>
  </si>
  <si>
    <t>29.12.6</t>
  </si>
  <si>
    <t>29.12.7</t>
  </si>
  <si>
    <t xml:space="preserve">Make good rendered raised gully surrounds </t>
  </si>
  <si>
    <t>29.12.8</t>
  </si>
  <si>
    <t>29.12.9</t>
  </si>
  <si>
    <t>29.12.10</t>
  </si>
  <si>
    <t>29.12.11</t>
  </si>
  <si>
    <t>29.12.12</t>
  </si>
  <si>
    <t>29.12.13</t>
  </si>
  <si>
    <t>Door thresholds at roof level</t>
  </si>
  <si>
    <t>PROVISIONAL SUM of £2,500 for further cast iron pipework repairs</t>
  </si>
  <si>
    <t>Rake out and re-point brickwork</t>
  </si>
  <si>
    <t>Replace spalled, damaged or missing bricks</t>
  </si>
  <si>
    <t>Hack off all loose and friable concrete to the soffit of walkway over</t>
  </si>
  <si>
    <t>Pressure wash all brick and render walls</t>
  </si>
  <si>
    <t>Rake out and re-point East boundary wall</t>
  </si>
  <si>
    <t xml:space="preserve">Rake out and re-point South boundary wall </t>
  </si>
  <si>
    <t xml:space="preserve">Replace damaged bricks to East &amp; South boundary wall </t>
  </si>
  <si>
    <t>PS</t>
  </si>
  <si>
    <t xml:space="preserve"> A.C. Beck</t>
  </si>
  <si>
    <t>Overflows to parapet gutter</t>
  </si>
  <si>
    <t>Harry Neal</t>
  </si>
  <si>
    <t>Bastows</t>
  </si>
  <si>
    <t>Lakehouse</t>
  </si>
  <si>
    <t>KEY</t>
  </si>
  <si>
    <t>Provisional sum</t>
  </si>
  <si>
    <t>Contractor's own provisional sum</t>
  </si>
  <si>
    <t>Contractor's qualification which might affect price</t>
  </si>
  <si>
    <t>Item referred to in analysis of tenders report</t>
  </si>
  <si>
    <t>Total as tender</t>
  </si>
  <si>
    <t>Total after checking</t>
  </si>
  <si>
    <t>Total with cost options</t>
  </si>
  <si>
    <t>Lead-in period: weeks</t>
  </si>
  <si>
    <t>Duration: weeks</t>
  </si>
  <si>
    <t>Cost Option - scaffold lift credit - South elevation of Block 1</t>
  </si>
  <si>
    <t>Cost Option - scaffold lift credit - East elevations of Blocks 2 &amp; 4</t>
  </si>
  <si>
    <t>Loose render to the high level parapet wall coping stones</t>
  </si>
  <si>
    <t xml:space="preserve">Cracks in render to the high level parapet wall copings </t>
  </si>
  <si>
    <t>Throating to inner and outer soffits of the high level parapet wall copings</t>
  </si>
  <si>
    <t>Cost option - cutting down of the chimney stacks</t>
  </si>
  <si>
    <t>Cost option - ancillary roofing and lead flashing works</t>
  </si>
  <si>
    <t>Dismantle horizontal pipe casings to Blocks 1 &amp; 5</t>
  </si>
  <si>
    <t>Re-insulate exposed water pipework at roof level</t>
  </si>
  <si>
    <t>Block 1 - new fascia and rainwater installation to East elevation of lift motor room</t>
  </si>
  <si>
    <t>Broken raking support to balustrade in South West corner</t>
  </si>
  <si>
    <t>Block 2 - repoint brickwork to North East parapet wall</t>
  </si>
  <si>
    <t>New rainwater installation to the East elevation of the lift motor room</t>
  </si>
  <si>
    <t>Block 3 - Repoint brickwork corbel over door to stair tower</t>
  </si>
  <si>
    <t xml:space="preserve">Remove roof covering and structure from water tank enclosure of lift motor room </t>
  </si>
  <si>
    <t>New fascia and rainwater installation to the lift motor room East elevation</t>
  </si>
  <si>
    <t>Remove and reform lead drip flashings under the railings adjacent to lift motor room</t>
  </si>
  <si>
    <t>Remove failed timber lintel and render to door head South elevation of lift motor room</t>
  </si>
  <si>
    <t>Remove and reform drip over door head. South elevation.</t>
  </si>
  <si>
    <t>Reform lead drip flashings to parapet cornices North West (front) elevation.</t>
  </si>
  <si>
    <t>Temporary weatherproofing whilst doors and chimney cappings replaced.</t>
  </si>
  <si>
    <t xml:space="preserve">Cost Option - Anderson Waterproofing Profiles XL two layer ventilated felt </t>
  </si>
  <si>
    <t>3rd floor walkway. Repair concrete floor.</t>
  </si>
  <si>
    <t xml:space="preserve">To the 1st floor walkway repair concrete floor </t>
  </si>
  <si>
    <t>Blocks 1 &amp; 2 South Elevation  - 6th floor walkway reform the drip in asphalt</t>
  </si>
  <si>
    <t>Extend steel balustrade where coal store removed</t>
  </si>
  <si>
    <t>Structural Engineer to advise on steelwork when exposed</t>
  </si>
  <si>
    <t>Block 1 West Elevation  - Replace 17no splayed bow triple sash windows</t>
  </si>
  <si>
    <t>Code 4 lead flashing to the Secondary cornice at 6th floor level</t>
  </si>
  <si>
    <t xml:space="preserve">Silicone sealant to 5no steel balconies </t>
  </si>
  <si>
    <t xml:space="preserve">Heat treat the asphalt to the 6no inset corner balconies </t>
  </si>
  <si>
    <t xml:space="preserve">Repair 2no damaged column heads to 4th floor balcony portico </t>
  </si>
  <si>
    <t>Hack off and re-render to soffit and downstand beams of entrance portico</t>
  </si>
  <si>
    <t>Heat treat the asphalt to the 4th, 5th, 6th floor balconies and portico roof / balcony</t>
  </si>
  <si>
    <t>Goods Lift Shaft. Make good carcks, holes and openings.</t>
  </si>
  <si>
    <t>Hack off render at 5th, 4th and 3rd floor levels in glazed brick splayed walll.</t>
  </si>
  <si>
    <t xml:space="preserve">Re-render to ground floor fire escape door jamb </t>
  </si>
  <si>
    <t>Re-point brickwork to each side of steel support to lift motor room at 6th floor.</t>
  </si>
  <si>
    <t>Point crack in brickwork adjacent to light well return at 6th floor</t>
  </si>
  <si>
    <t xml:space="preserve">To escape stair wall thickening at 3rd floor bed additional course of creasing tiles </t>
  </si>
  <si>
    <t>Re-point brickwork wall and coping to dwarf wall bottom steps of escape stair</t>
  </si>
  <si>
    <t>Re-point isolated area of brickwork at 6th floor level (North side)</t>
  </si>
  <si>
    <t>Render to left side of steelwork beam and adjoining wall area over pedestrian access</t>
  </si>
  <si>
    <t xml:space="preserve">Roof level: Point crack in brickwork on top landing adjacent to exit door </t>
  </si>
  <si>
    <t xml:space="preserve">Between 2nd &amp; 3rd floors, reinstate 1no tread/string edge details </t>
  </si>
  <si>
    <t>South Boundary Wall to Front of Building</t>
  </si>
  <si>
    <t xml:space="preserve">Hack off render to the wall and coping, brick stitch and re-point  </t>
  </si>
  <si>
    <t>New roof to the gas meter enclosure</t>
  </si>
  <si>
    <t>Central Courtyard and North &amp; South Entrances</t>
  </si>
  <si>
    <t>Damage and cracks to the render on rear face of dwarf walls</t>
  </si>
  <si>
    <t xml:space="preserve">Repoint piers/walls and ornamental cappings to Block 5 lightwell </t>
  </si>
  <si>
    <t>Break out defective concrete paving around manhole</t>
  </si>
  <si>
    <t>Break up and relay sunken upper level concrete paved area</t>
  </si>
  <si>
    <t xml:space="preserve">Cost Option - Demolish wall and piers and extend the new concrete slab </t>
  </si>
  <si>
    <t>Rake out and re-point the stairwell walls to basement plantroom and WC</t>
  </si>
  <si>
    <t>Re-point all loose/missing pointing to balustrade wall</t>
  </si>
  <si>
    <t>Install new manhole cover at bottom of steps to undercroft</t>
  </si>
  <si>
    <t>Cost option - to replace all of the high level parapet concrete slab chimney cappings</t>
  </si>
  <si>
    <t>Contingency</t>
  </si>
  <si>
    <t>Preliminaries</t>
  </si>
  <si>
    <t>Incl</t>
  </si>
  <si>
    <t>Overheads and profit</t>
  </si>
  <si>
    <t>TBA</t>
  </si>
  <si>
    <t>CDM</t>
  </si>
  <si>
    <t>Welfare</t>
  </si>
  <si>
    <t>Inc</t>
  </si>
  <si>
    <t>Not priced</t>
  </si>
  <si>
    <t>Sub-total</t>
  </si>
  <si>
    <t>VAT @ 17.5%</t>
  </si>
  <si>
    <t>Total to be collected</t>
  </si>
  <si>
    <t>Example calculation for collection of service charge contributions</t>
  </si>
  <si>
    <t>Richard Birchall Associates' Fee @ 9.5%</t>
  </si>
  <si>
    <t>Contract sum- with no cost options</t>
  </si>
  <si>
    <t>Cost options selected as above</t>
  </si>
  <si>
    <t>Adjusted contract sum</t>
  </si>
  <si>
    <t>All Elevations - Window Replacements</t>
  </si>
  <si>
    <t>Extra-over for 15year material</t>
  </si>
  <si>
    <t>end Nov 01</t>
  </si>
  <si>
    <t>Easter start</t>
  </si>
  <si>
    <t>Total after enquiries</t>
  </si>
  <si>
    <t>Sub-total of Walkway Overlay Work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</si>
</sst>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;[Red]&quot;£&quot;#,##0.00"/>
    <numFmt numFmtId="166" formatCode="#,##0.00;[Red]#,##0.00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2"/>
  <sheetViews>
    <sheetView zoomScaleSheetLayoutView="100" workbookViewId="0" topLeftCell="C1">
      <pane ySplit="675" topLeftCell="BM1" activePane="bottomLeft" state="split"/>
      <selection pane="topLeft" activeCell="D532" sqref="D532"/>
      <selection pane="bottomLeft" activeCell="G19" sqref="G19"/>
    </sheetView>
  </sheetViews>
  <sheetFormatPr defaultColWidth="9.140625" defaultRowHeight="12.75"/>
  <cols>
    <col min="1" max="1" width="8.140625" style="7" bestFit="1" customWidth="1"/>
    <col min="2" max="2" width="70.57421875" style="6" bestFit="1" customWidth="1"/>
    <col min="3" max="3" width="4.140625" style="18" bestFit="1" customWidth="1"/>
    <col min="4" max="4" width="10.7109375" style="19" customWidth="1"/>
    <col min="5" max="7" width="10.7109375" style="13" customWidth="1"/>
    <col min="8" max="8" width="11.7109375" style="13" bestFit="1" customWidth="1"/>
    <col min="9" max="11" width="10.7109375" style="13" customWidth="1"/>
  </cols>
  <sheetData>
    <row r="1" spans="1:11" s="41" customFormat="1" ht="12.75">
      <c r="A1" s="1" t="s">
        <v>194</v>
      </c>
      <c r="B1" s="8" t="s">
        <v>195</v>
      </c>
      <c r="C1" s="15" t="s">
        <v>786</v>
      </c>
      <c r="D1" s="51" t="s">
        <v>787</v>
      </c>
      <c r="E1" s="52"/>
      <c r="F1" s="51" t="s">
        <v>789</v>
      </c>
      <c r="G1" s="53"/>
      <c r="H1" s="54" t="s">
        <v>790</v>
      </c>
      <c r="I1" s="53"/>
      <c r="J1" s="54" t="s">
        <v>791</v>
      </c>
      <c r="K1" s="55"/>
    </row>
    <row r="3" spans="1:11" ht="12.75">
      <c r="A3" s="2" t="s">
        <v>792</v>
      </c>
      <c r="B3" s="2" t="s">
        <v>793</v>
      </c>
      <c r="C3" s="16" t="s">
        <v>786</v>
      </c>
      <c r="D3" s="17"/>
      <c r="E3" s="4"/>
      <c r="F3" s="17"/>
      <c r="G3" s="4"/>
      <c r="H3" s="17"/>
      <c r="I3" s="16"/>
      <c r="J3" s="4"/>
      <c r="K3" s="16"/>
    </row>
    <row r="4" spans="1:11" ht="12.75">
      <c r="A4" s="2"/>
      <c r="B4" s="9" t="s">
        <v>794</v>
      </c>
      <c r="C4" s="16"/>
      <c r="D4" s="17"/>
      <c r="E4" s="4"/>
      <c r="F4" s="17"/>
      <c r="G4" s="4"/>
      <c r="H4" s="17"/>
      <c r="I4" s="16"/>
      <c r="J4" s="4"/>
      <c r="K4" s="16"/>
    </row>
    <row r="5" spans="1:11" ht="12.75">
      <c r="A5" s="2"/>
      <c r="B5" s="10" t="s">
        <v>795</v>
      </c>
      <c r="C5" s="16"/>
      <c r="D5" s="17"/>
      <c r="E5" s="4"/>
      <c r="F5" s="17"/>
      <c r="G5" s="4"/>
      <c r="H5" s="17"/>
      <c r="I5" s="16"/>
      <c r="J5" s="4"/>
      <c r="K5" s="16"/>
    </row>
    <row r="6" spans="1:11" ht="12.75">
      <c r="A6" s="2"/>
      <c r="B6" s="11" t="s">
        <v>796</v>
      </c>
      <c r="C6" s="16"/>
      <c r="D6" s="17"/>
      <c r="E6" s="4"/>
      <c r="F6" s="17"/>
      <c r="G6" s="4"/>
      <c r="H6" s="17"/>
      <c r="I6" s="16"/>
      <c r="J6" s="4"/>
      <c r="K6" s="16"/>
    </row>
    <row r="7" spans="1:11" ht="12.75">
      <c r="A7" s="2"/>
      <c r="B7" s="11"/>
      <c r="C7" s="16"/>
      <c r="D7" s="17"/>
      <c r="E7" s="4"/>
      <c r="F7" s="17"/>
      <c r="G7" s="4"/>
      <c r="H7" s="17"/>
      <c r="I7" s="16"/>
      <c r="J7" s="4"/>
      <c r="K7" s="16"/>
    </row>
    <row r="8" spans="1:11" ht="12.75">
      <c r="A8" s="2"/>
      <c r="B8" s="40" t="s">
        <v>860</v>
      </c>
      <c r="C8" s="16" t="s">
        <v>786</v>
      </c>
      <c r="D8" s="17">
        <v>50000</v>
      </c>
      <c r="E8" s="4"/>
      <c r="F8" s="17">
        <v>50000</v>
      </c>
      <c r="G8" s="4"/>
      <c r="H8" s="17">
        <v>50000</v>
      </c>
      <c r="I8" s="16"/>
      <c r="J8" s="42">
        <v>50000</v>
      </c>
      <c r="K8" s="16"/>
    </row>
    <row r="9" spans="1:11" ht="12.75">
      <c r="A9" s="2"/>
      <c r="B9" s="40" t="s">
        <v>861</v>
      </c>
      <c r="C9" s="16"/>
      <c r="D9" s="17">
        <v>30400</v>
      </c>
      <c r="E9" s="4"/>
      <c r="F9" s="17">
        <v>77800</v>
      </c>
      <c r="G9" s="4"/>
      <c r="H9" s="17">
        <v>27074.28</v>
      </c>
      <c r="I9" s="16"/>
      <c r="J9" s="42">
        <f>116778.47-50000</f>
        <v>66778.47</v>
      </c>
      <c r="K9" s="16"/>
    </row>
    <row r="10" spans="1:11" ht="12.75">
      <c r="A10" s="2"/>
      <c r="B10" s="40" t="s">
        <v>863</v>
      </c>
      <c r="C10" s="16"/>
      <c r="D10" s="17"/>
      <c r="E10" s="4"/>
      <c r="F10" s="17">
        <v>62330.76</v>
      </c>
      <c r="G10" s="4"/>
      <c r="H10" s="17"/>
      <c r="I10" s="16"/>
      <c r="J10" s="4"/>
      <c r="K10" s="16"/>
    </row>
    <row r="11" spans="1:11" ht="12.75">
      <c r="A11" s="2"/>
      <c r="B11" s="40" t="s">
        <v>865</v>
      </c>
      <c r="C11" s="16"/>
      <c r="D11" s="17"/>
      <c r="E11" s="4"/>
      <c r="F11" s="17"/>
      <c r="G11" s="4"/>
      <c r="H11" s="47">
        <v>1000</v>
      </c>
      <c r="I11" s="16"/>
      <c r="J11" s="4"/>
      <c r="K11" s="16"/>
    </row>
    <row r="12" spans="1:11" ht="12.75">
      <c r="A12" s="2"/>
      <c r="B12" s="40" t="s">
        <v>866</v>
      </c>
      <c r="C12" s="16"/>
      <c r="D12" s="17"/>
      <c r="E12" s="4"/>
      <c r="F12" s="17"/>
      <c r="G12" s="4"/>
      <c r="H12" s="47">
        <v>5703.9</v>
      </c>
      <c r="I12" s="16"/>
      <c r="J12" s="4"/>
      <c r="K12" s="16"/>
    </row>
    <row r="14" spans="1:2" ht="12.75">
      <c r="A14" s="3" t="s">
        <v>211</v>
      </c>
      <c r="B14" s="12" t="s">
        <v>196</v>
      </c>
    </row>
    <row r="15" spans="1:2" ht="12.75">
      <c r="A15" s="4" t="s">
        <v>212</v>
      </c>
      <c r="B15" s="13" t="s">
        <v>197</v>
      </c>
    </row>
    <row r="16" spans="1:2" ht="12.75">
      <c r="A16" s="4" t="s">
        <v>213</v>
      </c>
      <c r="B16" s="13" t="s">
        <v>214</v>
      </c>
    </row>
    <row r="17" spans="1:2" ht="12.75">
      <c r="A17" s="4" t="s">
        <v>215</v>
      </c>
      <c r="B17" s="13" t="s">
        <v>216</v>
      </c>
    </row>
    <row r="18" spans="1:10" ht="12.75">
      <c r="A18" s="4" t="s">
        <v>217</v>
      </c>
      <c r="B18" s="13" t="s">
        <v>198</v>
      </c>
      <c r="D18" s="43">
        <f>123400+3800+6240</f>
        <v>133440</v>
      </c>
      <c r="F18" s="13">
        <f>93000+15000</f>
        <v>108000</v>
      </c>
      <c r="H18" s="13">
        <v>112674.7</v>
      </c>
      <c r="J18" s="13">
        <v>97029.5</v>
      </c>
    </row>
    <row r="19" spans="1:10" ht="12.75">
      <c r="A19" s="4" t="s">
        <v>218</v>
      </c>
      <c r="B19" s="13" t="s">
        <v>199</v>
      </c>
      <c r="D19" s="19">
        <v>4871</v>
      </c>
      <c r="F19" s="13">
        <v>4500</v>
      </c>
      <c r="H19" s="13">
        <v>5290</v>
      </c>
      <c r="J19" s="13">
        <v>9927.63</v>
      </c>
    </row>
    <row r="20" spans="1:10" ht="12.75">
      <c r="A20" s="4" t="s">
        <v>219</v>
      </c>
      <c r="B20" s="13" t="s">
        <v>200</v>
      </c>
      <c r="D20" s="19">
        <v>1000</v>
      </c>
      <c r="F20" s="13">
        <v>3800</v>
      </c>
      <c r="H20" s="13">
        <v>713</v>
      </c>
      <c r="J20" s="13" t="s">
        <v>862</v>
      </c>
    </row>
    <row r="21" spans="1:10" ht="12.75">
      <c r="A21" s="4" t="s">
        <v>220</v>
      </c>
      <c r="B21" s="13" t="s">
        <v>201</v>
      </c>
      <c r="D21" s="43">
        <v>11520</v>
      </c>
      <c r="F21" s="13" t="s">
        <v>862</v>
      </c>
      <c r="J21" s="13" t="s">
        <v>862</v>
      </c>
    </row>
    <row r="22" spans="1:10" ht="12.75">
      <c r="A22" s="4" t="s">
        <v>221</v>
      </c>
      <c r="B22" s="13" t="s">
        <v>202</v>
      </c>
      <c r="D22" s="19">
        <v>1819</v>
      </c>
      <c r="F22" s="13" t="s">
        <v>862</v>
      </c>
      <c r="H22" s="13">
        <v>1960.29</v>
      </c>
      <c r="J22" s="13">
        <v>0</v>
      </c>
    </row>
    <row r="23" spans="1:11" ht="12.75">
      <c r="A23" s="4" t="s">
        <v>222</v>
      </c>
      <c r="B23" s="13" t="s">
        <v>802</v>
      </c>
      <c r="E23" s="20">
        <v>-9900</v>
      </c>
      <c r="G23" s="22" t="s">
        <v>868</v>
      </c>
      <c r="I23" s="22" t="s">
        <v>868</v>
      </c>
      <c r="K23" s="13">
        <v>0</v>
      </c>
    </row>
    <row r="24" spans="1:11" ht="12.75">
      <c r="A24" s="4" t="s">
        <v>223</v>
      </c>
      <c r="B24" s="13" t="s">
        <v>803</v>
      </c>
      <c r="E24" s="20">
        <v>-9900</v>
      </c>
      <c r="G24" s="22" t="s">
        <v>868</v>
      </c>
      <c r="I24" s="22" t="s">
        <v>868</v>
      </c>
      <c r="K24" s="13">
        <v>0</v>
      </c>
    </row>
    <row r="25" spans="1:10" ht="12.75">
      <c r="A25" s="4" t="s">
        <v>224</v>
      </c>
      <c r="B25" s="13" t="s">
        <v>3</v>
      </c>
      <c r="J25" s="13">
        <v>0</v>
      </c>
    </row>
    <row r="26" spans="1:2" ht="12.75">
      <c r="A26" s="4"/>
      <c r="B26" s="13"/>
    </row>
    <row r="27" spans="1:2" ht="12.75">
      <c r="A27" s="4"/>
      <c r="B27" s="13"/>
    </row>
    <row r="28" spans="1:2" ht="12.75">
      <c r="A28" s="3" t="s">
        <v>225</v>
      </c>
      <c r="B28" s="12" t="s">
        <v>13</v>
      </c>
    </row>
    <row r="29" spans="1:10" ht="12.75">
      <c r="A29" s="4" t="s">
        <v>226</v>
      </c>
      <c r="B29" s="13" t="s">
        <v>197</v>
      </c>
      <c r="J29" s="13">
        <v>0</v>
      </c>
    </row>
    <row r="30" spans="1:2" ht="12.75">
      <c r="A30" s="5" t="s">
        <v>227</v>
      </c>
      <c r="B30" s="13" t="s">
        <v>228</v>
      </c>
    </row>
    <row r="31" spans="1:10" ht="12.75">
      <c r="A31" s="4" t="s">
        <v>229</v>
      </c>
      <c r="B31" s="13" t="s">
        <v>804</v>
      </c>
      <c r="D31" s="22">
        <v>1200</v>
      </c>
      <c r="F31" s="13">
        <v>1650</v>
      </c>
      <c r="H31" s="13">
        <v>1830</v>
      </c>
      <c r="J31" s="13">
        <v>731</v>
      </c>
    </row>
    <row r="32" spans="1:10" ht="12.75">
      <c r="A32" s="4" t="s">
        <v>230</v>
      </c>
      <c r="B32" s="13" t="s">
        <v>805</v>
      </c>
      <c r="D32" s="22">
        <v>400</v>
      </c>
      <c r="F32" s="13">
        <v>900</v>
      </c>
      <c r="H32" s="13">
        <v>345</v>
      </c>
      <c r="J32" s="13">
        <v>236.5</v>
      </c>
    </row>
    <row r="33" spans="1:10" ht="12.75">
      <c r="A33" s="4" t="s">
        <v>231</v>
      </c>
      <c r="B33" s="13" t="s">
        <v>806</v>
      </c>
      <c r="D33" s="22">
        <v>500</v>
      </c>
      <c r="F33" s="13">
        <v>1080</v>
      </c>
      <c r="H33" s="13">
        <v>2205</v>
      </c>
      <c r="J33" s="13">
        <v>1956.5</v>
      </c>
    </row>
    <row r="34" spans="1:11" ht="12.75">
      <c r="A34" s="4" t="s">
        <v>232</v>
      </c>
      <c r="B34" s="13" t="s">
        <v>859</v>
      </c>
      <c r="E34" s="22">
        <v>9000</v>
      </c>
      <c r="G34" s="22" t="s">
        <v>868</v>
      </c>
      <c r="I34" s="43">
        <v>59682</v>
      </c>
      <c r="K34" s="13">
        <v>3440</v>
      </c>
    </row>
    <row r="35" spans="1:11" ht="12.75">
      <c r="A35" s="4"/>
      <c r="B35" s="13" t="s">
        <v>807</v>
      </c>
      <c r="E35" s="22">
        <v>9000</v>
      </c>
      <c r="G35" s="22" t="s">
        <v>868</v>
      </c>
      <c r="I35" s="43">
        <v>5916</v>
      </c>
      <c r="K35" s="13">
        <v>4085</v>
      </c>
    </row>
    <row r="36" spans="1:11" ht="12.75">
      <c r="A36" s="4"/>
      <c r="B36" s="13" t="s">
        <v>808</v>
      </c>
      <c r="E36" s="22">
        <v>1200</v>
      </c>
      <c r="G36" s="22" t="s">
        <v>868</v>
      </c>
      <c r="I36" s="43">
        <v>1176</v>
      </c>
      <c r="K36" s="13">
        <v>1354.5</v>
      </c>
    </row>
    <row r="37" spans="1:10" ht="12.75">
      <c r="A37" s="4" t="s">
        <v>233</v>
      </c>
      <c r="B37" s="13" t="s">
        <v>809</v>
      </c>
      <c r="D37" s="19">
        <v>200</v>
      </c>
      <c r="F37" s="13">
        <v>400</v>
      </c>
      <c r="H37" s="13">
        <v>327.5</v>
      </c>
      <c r="J37" s="13">
        <v>48.38</v>
      </c>
    </row>
    <row r="38" spans="1:10" ht="12.75">
      <c r="A38" s="4" t="s">
        <v>234</v>
      </c>
      <c r="B38" s="13" t="s">
        <v>35</v>
      </c>
      <c r="D38" s="19">
        <v>2185</v>
      </c>
      <c r="F38" s="13">
        <v>900</v>
      </c>
      <c r="H38" s="13">
        <f>3193.75+805</f>
        <v>3998.75</v>
      </c>
      <c r="J38" s="13">
        <v>1477.05</v>
      </c>
    </row>
    <row r="39" spans="1:10" ht="12.75">
      <c r="A39" s="4" t="s">
        <v>235</v>
      </c>
      <c r="B39" s="13" t="s">
        <v>810</v>
      </c>
      <c r="D39" s="19">
        <v>1220</v>
      </c>
      <c r="F39" s="13">
        <v>90</v>
      </c>
      <c r="H39" s="13">
        <v>343</v>
      </c>
      <c r="J39" s="13">
        <v>860</v>
      </c>
    </row>
    <row r="40" spans="1:10" ht="12.75">
      <c r="A40" s="4" t="s">
        <v>236</v>
      </c>
      <c r="B40" s="13" t="s">
        <v>811</v>
      </c>
      <c r="D40" s="19">
        <v>285</v>
      </c>
      <c r="F40" s="13">
        <f>2500+75+25</f>
        <v>2600</v>
      </c>
      <c r="H40" s="13">
        <v>268.8</v>
      </c>
      <c r="J40" s="13">
        <v>514.82</v>
      </c>
    </row>
    <row r="41" spans="1:10" ht="12.75">
      <c r="A41" s="4" t="s">
        <v>237</v>
      </c>
      <c r="B41" s="13" t="s">
        <v>812</v>
      </c>
      <c r="D41" s="19">
        <v>100</v>
      </c>
      <c r="F41" s="13">
        <v>200</v>
      </c>
      <c r="H41" s="13">
        <v>310.5</v>
      </c>
      <c r="J41" s="13">
        <v>26.88</v>
      </c>
    </row>
    <row r="42" spans="1:10" ht="12.75">
      <c r="A42" s="4" t="s">
        <v>238</v>
      </c>
      <c r="B42" s="13" t="s">
        <v>813</v>
      </c>
      <c r="D42" s="19">
        <v>50</v>
      </c>
      <c r="F42" s="13">
        <v>50</v>
      </c>
      <c r="H42" s="13">
        <v>72.5</v>
      </c>
      <c r="J42" s="13">
        <v>38.7</v>
      </c>
    </row>
    <row r="43" spans="1:10" ht="12.75">
      <c r="A43" s="4" t="s">
        <v>239</v>
      </c>
      <c r="B43" s="13" t="s">
        <v>814</v>
      </c>
      <c r="D43" s="19">
        <v>285</v>
      </c>
      <c r="F43" s="13">
        <v>70</v>
      </c>
      <c r="H43" s="13">
        <v>240</v>
      </c>
      <c r="J43" s="13">
        <v>514.82</v>
      </c>
    </row>
    <row r="44" spans="1:10" ht="12.75">
      <c r="A44" s="4" t="s">
        <v>240</v>
      </c>
      <c r="B44" s="13" t="s">
        <v>815</v>
      </c>
      <c r="D44" s="19">
        <v>40</v>
      </c>
      <c r="F44" s="13">
        <v>35</v>
      </c>
      <c r="H44" s="13">
        <v>30</v>
      </c>
      <c r="J44" s="13">
        <v>86</v>
      </c>
    </row>
    <row r="45" spans="1:10" ht="12.75">
      <c r="A45" s="4" t="s">
        <v>241</v>
      </c>
      <c r="B45" s="13" t="s">
        <v>124</v>
      </c>
      <c r="D45" s="19">
        <v>40</v>
      </c>
      <c r="F45" s="13">
        <v>20</v>
      </c>
      <c r="H45" s="13">
        <v>2.5</v>
      </c>
      <c r="J45" s="13">
        <v>12.9</v>
      </c>
    </row>
    <row r="46" spans="1:10" ht="12.75">
      <c r="A46" s="4" t="s">
        <v>242</v>
      </c>
      <c r="B46" s="13" t="s">
        <v>125</v>
      </c>
      <c r="D46" s="19">
        <v>40</v>
      </c>
      <c r="F46" s="13">
        <v>75</v>
      </c>
      <c r="H46" s="13">
        <v>15</v>
      </c>
      <c r="J46" s="13">
        <v>25.8</v>
      </c>
    </row>
    <row r="47" spans="1:10" ht="12.75">
      <c r="A47" s="4" t="s">
        <v>243</v>
      </c>
      <c r="B47" s="13" t="s">
        <v>244</v>
      </c>
      <c r="D47" s="19">
        <v>10</v>
      </c>
      <c r="F47" s="13">
        <v>75</v>
      </c>
      <c r="H47" s="13">
        <v>2.8</v>
      </c>
      <c r="J47" s="13">
        <v>19.35</v>
      </c>
    </row>
    <row r="48" spans="1:10" ht="12.75">
      <c r="A48" s="4" t="s">
        <v>245</v>
      </c>
      <c r="B48" s="13" t="s">
        <v>126</v>
      </c>
      <c r="D48" s="19">
        <v>1600</v>
      </c>
      <c r="F48" s="13">
        <v>710</v>
      </c>
      <c r="H48" s="13">
        <v>1840</v>
      </c>
      <c r="J48" s="13">
        <v>829.5</v>
      </c>
    </row>
    <row r="49" spans="1:10" ht="12.75">
      <c r="A49" s="4" t="s">
        <v>246</v>
      </c>
      <c r="B49" s="13" t="s">
        <v>4</v>
      </c>
      <c r="D49" s="19">
        <v>40</v>
      </c>
      <c r="F49" s="13">
        <v>75</v>
      </c>
      <c r="H49" s="13">
        <v>30</v>
      </c>
      <c r="J49" s="13">
        <v>25.8</v>
      </c>
    </row>
    <row r="50" spans="1:10" ht="12.75">
      <c r="A50" s="4" t="s">
        <v>247</v>
      </c>
      <c r="B50" s="13" t="s">
        <v>36</v>
      </c>
      <c r="D50" s="19">
        <v>100</v>
      </c>
      <c r="F50" s="13">
        <v>100</v>
      </c>
      <c r="H50" s="13">
        <v>120</v>
      </c>
      <c r="J50" s="13">
        <v>77.4</v>
      </c>
    </row>
    <row r="51" spans="1:10" ht="12.75">
      <c r="A51" s="4" t="s">
        <v>248</v>
      </c>
      <c r="B51" s="13" t="s">
        <v>249</v>
      </c>
      <c r="D51" s="19">
        <v>1800</v>
      </c>
      <c r="F51" s="13">
        <v>940</v>
      </c>
      <c r="H51" s="13">
        <v>2070</v>
      </c>
      <c r="J51" s="13">
        <v>856.8</v>
      </c>
    </row>
    <row r="52" spans="1:10" ht="12.75">
      <c r="A52" s="4" t="s">
        <v>250</v>
      </c>
      <c r="B52" s="13" t="s">
        <v>37</v>
      </c>
      <c r="D52" s="19">
        <v>125</v>
      </c>
      <c r="F52" s="13">
        <v>125</v>
      </c>
      <c r="H52" s="13">
        <v>150</v>
      </c>
      <c r="J52" s="13">
        <v>96.75</v>
      </c>
    </row>
    <row r="53" spans="1:10" ht="12.75">
      <c r="A53" s="4" t="s">
        <v>251</v>
      </c>
      <c r="B53" s="13" t="s">
        <v>816</v>
      </c>
      <c r="D53" s="19">
        <v>100</v>
      </c>
      <c r="F53" s="13">
        <v>40</v>
      </c>
      <c r="H53" s="13">
        <v>41.25</v>
      </c>
      <c r="J53" s="13">
        <v>166.41</v>
      </c>
    </row>
    <row r="54" spans="1:10" ht="12.75">
      <c r="A54" s="4" t="s">
        <v>252</v>
      </c>
      <c r="B54" s="13" t="s">
        <v>817</v>
      </c>
      <c r="D54" s="19">
        <v>285</v>
      </c>
      <c r="F54" s="13">
        <f>35+105+25</f>
        <v>165</v>
      </c>
      <c r="H54" s="13">
        <v>240</v>
      </c>
      <c r="J54" s="13">
        <v>514.82</v>
      </c>
    </row>
    <row r="55" spans="1:10" ht="12.75">
      <c r="A55" s="4" t="s">
        <v>253</v>
      </c>
      <c r="B55" s="13" t="s">
        <v>38</v>
      </c>
      <c r="D55" s="19">
        <v>975</v>
      </c>
      <c r="F55" s="13">
        <f>431+425</f>
        <v>856</v>
      </c>
      <c r="H55" s="13">
        <f>413.75+116.15</f>
        <v>529.9</v>
      </c>
      <c r="J55" s="13">
        <v>1379.17</v>
      </c>
    </row>
    <row r="56" spans="1:10" ht="12.75">
      <c r="A56" s="4" t="s">
        <v>254</v>
      </c>
      <c r="B56" s="13" t="s">
        <v>818</v>
      </c>
      <c r="D56" s="19">
        <v>450</v>
      </c>
      <c r="F56" s="13">
        <v>375</v>
      </c>
      <c r="H56" s="13">
        <v>276</v>
      </c>
      <c r="J56" s="13">
        <v>465.15</v>
      </c>
    </row>
    <row r="57" spans="1:10" ht="12.75">
      <c r="A57" s="4" t="s">
        <v>255</v>
      </c>
      <c r="B57" s="13" t="s">
        <v>127</v>
      </c>
      <c r="D57" s="19">
        <v>25</v>
      </c>
      <c r="F57" s="13">
        <v>25</v>
      </c>
      <c r="H57" s="13">
        <v>30</v>
      </c>
      <c r="J57" s="13">
        <v>19.35</v>
      </c>
    </row>
    <row r="58" spans="1:10" ht="12.75">
      <c r="A58" s="4" t="s">
        <v>256</v>
      </c>
      <c r="B58" s="13" t="s">
        <v>257</v>
      </c>
      <c r="D58" s="19">
        <v>15</v>
      </c>
      <c r="F58" s="13">
        <v>30</v>
      </c>
      <c r="H58" s="13">
        <v>5</v>
      </c>
      <c r="J58" s="13">
        <v>32.25</v>
      </c>
    </row>
    <row r="59" spans="1:10" ht="12.75">
      <c r="A59" s="4" t="s">
        <v>258</v>
      </c>
      <c r="B59" s="13" t="s">
        <v>39</v>
      </c>
      <c r="D59" s="19">
        <v>75</v>
      </c>
      <c r="F59" s="13">
        <v>75</v>
      </c>
      <c r="H59" s="13">
        <v>90</v>
      </c>
      <c r="J59" s="13">
        <v>19.35</v>
      </c>
    </row>
    <row r="60" spans="1:10" ht="12.75">
      <c r="A60" s="4" t="s">
        <v>259</v>
      </c>
      <c r="B60" s="13" t="s">
        <v>819</v>
      </c>
      <c r="D60" s="19">
        <v>200</v>
      </c>
      <c r="F60" s="13">
        <v>125</v>
      </c>
      <c r="H60" s="13">
        <f>105+920</f>
        <v>1025</v>
      </c>
      <c r="J60" s="13">
        <v>172</v>
      </c>
    </row>
    <row r="61" spans="1:10" ht="12.75">
      <c r="A61" s="4" t="s">
        <v>260</v>
      </c>
      <c r="B61" s="13" t="s">
        <v>820</v>
      </c>
      <c r="D61" s="19">
        <v>450</v>
      </c>
      <c r="F61" s="13">
        <v>375</v>
      </c>
      <c r="H61" s="13">
        <v>299</v>
      </c>
      <c r="J61" s="13">
        <v>273</v>
      </c>
    </row>
    <row r="62" spans="1:10" ht="12.75">
      <c r="A62" s="4" t="s">
        <v>261</v>
      </c>
      <c r="B62" s="13" t="s">
        <v>128</v>
      </c>
      <c r="D62" s="19">
        <v>120</v>
      </c>
      <c r="F62" s="13">
        <v>425</v>
      </c>
      <c r="H62" s="21">
        <v>712.5</v>
      </c>
      <c r="J62" s="13">
        <v>66.65</v>
      </c>
    </row>
    <row r="63" spans="1:10" ht="12.75">
      <c r="A63" s="4" t="s">
        <v>262</v>
      </c>
      <c r="B63" s="13" t="s">
        <v>40</v>
      </c>
      <c r="D63" s="19">
        <v>120</v>
      </c>
      <c r="F63" s="13">
        <v>85</v>
      </c>
      <c r="H63" s="21"/>
      <c r="J63" s="13">
        <v>279.5</v>
      </c>
    </row>
    <row r="64" spans="1:10" ht="12.75">
      <c r="A64" s="4" t="s">
        <v>263</v>
      </c>
      <c r="B64" s="13" t="s">
        <v>821</v>
      </c>
      <c r="D64" s="19">
        <v>500</v>
      </c>
      <c r="F64" s="13">
        <v>625</v>
      </c>
      <c r="H64" s="13">
        <v>575</v>
      </c>
      <c r="J64" s="13">
        <v>525</v>
      </c>
    </row>
    <row r="65" spans="1:2" ht="12.75">
      <c r="A65" s="5" t="s">
        <v>264</v>
      </c>
      <c r="B65" s="12" t="s">
        <v>265</v>
      </c>
    </row>
    <row r="66" spans="1:10" ht="12.75">
      <c r="A66" s="4" t="s">
        <v>266</v>
      </c>
      <c r="B66" s="13" t="s">
        <v>267</v>
      </c>
      <c r="D66" s="19">
        <v>390</v>
      </c>
      <c r="F66" s="13">
        <v>325</v>
      </c>
      <c r="H66" s="13">
        <v>345</v>
      </c>
      <c r="J66" s="13">
        <v>73.5</v>
      </c>
    </row>
    <row r="67" spans="1:10" ht="12.75">
      <c r="A67" s="4" t="s">
        <v>268</v>
      </c>
      <c r="B67" s="13" t="s">
        <v>41</v>
      </c>
      <c r="D67" s="19">
        <v>390</v>
      </c>
      <c r="F67" s="13">
        <v>325</v>
      </c>
      <c r="H67" s="13">
        <v>322</v>
      </c>
      <c r="J67" s="13">
        <v>105</v>
      </c>
    </row>
    <row r="68" spans="1:10" ht="12.75">
      <c r="A68" s="4" t="s">
        <v>269</v>
      </c>
      <c r="B68" s="13" t="s">
        <v>129</v>
      </c>
      <c r="D68" s="19">
        <v>5502</v>
      </c>
      <c r="F68" s="13">
        <v>4502</v>
      </c>
      <c r="H68" s="43">
        <f>5194.56+4922.4</f>
        <v>10116.96</v>
      </c>
      <c r="J68" s="13">
        <v>5721.58</v>
      </c>
    </row>
    <row r="69" spans="1:10" ht="12.75">
      <c r="A69" s="4" t="s">
        <v>270</v>
      </c>
      <c r="B69" s="13" t="s">
        <v>271</v>
      </c>
      <c r="D69" s="19">
        <v>400</v>
      </c>
      <c r="F69" s="13">
        <v>200</v>
      </c>
      <c r="H69" s="13">
        <v>348.75</v>
      </c>
      <c r="J69" s="13">
        <v>1548</v>
      </c>
    </row>
    <row r="70" spans="1:10" ht="12.75">
      <c r="A70" s="4" t="s">
        <v>272</v>
      </c>
      <c r="B70" s="13" t="s">
        <v>42</v>
      </c>
      <c r="D70" s="19">
        <v>1000</v>
      </c>
      <c r="F70" s="13">
        <v>825</v>
      </c>
      <c r="H70" s="13">
        <v>1430</v>
      </c>
      <c r="J70" s="13">
        <v>1478.13</v>
      </c>
    </row>
    <row r="71" spans="1:10" ht="12.75">
      <c r="A71" s="4" t="s">
        <v>273</v>
      </c>
      <c r="B71" s="13" t="s">
        <v>43</v>
      </c>
      <c r="D71" s="19">
        <v>660</v>
      </c>
      <c r="F71" s="13">
        <f>250+60</f>
        <v>310</v>
      </c>
      <c r="H71" s="13">
        <v>637.1</v>
      </c>
      <c r="J71" s="13">
        <v>258</v>
      </c>
    </row>
    <row r="72" spans="1:10" ht="12.75">
      <c r="A72" s="4" t="s">
        <v>274</v>
      </c>
      <c r="B72" s="13" t="s">
        <v>777</v>
      </c>
      <c r="D72" s="19">
        <v>2430</v>
      </c>
      <c r="F72" s="13">
        <f>1775+165</f>
        <v>1940</v>
      </c>
      <c r="H72" s="13">
        <f>172.5+510</f>
        <v>682.5</v>
      </c>
      <c r="J72" s="13">
        <v>2778.88</v>
      </c>
    </row>
    <row r="73" spans="1:10" ht="12.75">
      <c r="A73" s="4" t="s">
        <v>275</v>
      </c>
      <c r="B73" s="13" t="s">
        <v>130</v>
      </c>
      <c r="D73" s="19">
        <f>1800+1800+450</f>
        <v>4050</v>
      </c>
      <c r="F73" s="13">
        <v>1742</v>
      </c>
      <c r="H73" s="13">
        <v>3150</v>
      </c>
      <c r="J73" s="13">
        <v>967.5</v>
      </c>
    </row>
    <row r="74" spans="1:10" ht="12.75">
      <c r="A74" s="4" t="s">
        <v>276</v>
      </c>
      <c r="B74" s="13" t="s">
        <v>131</v>
      </c>
      <c r="D74" s="22">
        <v>1000</v>
      </c>
      <c r="F74" s="13">
        <v>320</v>
      </c>
      <c r="H74" s="43">
        <v>420</v>
      </c>
      <c r="J74" s="13">
        <v>661.13</v>
      </c>
    </row>
    <row r="75" spans="1:10" ht="12.75">
      <c r="A75" s="4" t="s">
        <v>277</v>
      </c>
      <c r="B75" s="13" t="s">
        <v>278</v>
      </c>
      <c r="D75" s="19">
        <v>564</v>
      </c>
      <c r="F75" s="13">
        <v>4950</v>
      </c>
      <c r="H75" s="13">
        <v>450</v>
      </c>
      <c r="J75" s="13">
        <v>494.13</v>
      </c>
    </row>
    <row r="76" spans="1:10" ht="12.75">
      <c r="A76" s="4" t="s">
        <v>279</v>
      </c>
      <c r="B76" s="13" t="s">
        <v>280</v>
      </c>
      <c r="D76" s="19">
        <v>1575</v>
      </c>
      <c r="F76" s="13">
        <v>1312.5</v>
      </c>
      <c r="H76" s="21">
        <v>2990</v>
      </c>
      <c r="J76" s="13">
        <v>494.13</v>
      </c>
    </row>
    <row r="77" spans="1:10" ht="12.75">
      <c r="A77" s="4" t="s">
        <v>281</v>
      </c>
      <c r="B77" s="13" t="s">
        <v>282</v>
      </c>
      <c r="D77" s="19">
        <v>2300</v>
      </c>
      <c r="F77" s="13">
        <v>5400</v>
      </c>
      <c r="H77" s="21"/>
      <c r="J77" s="13">
        <v>1366.27</v>
      </c>
    </row>
    <row r="78" spans="1:10" ht="12.75">
      <c r="A78" s="4" t="s">
        <v>283</v>
      </c>
      <c r="B78" s="13" t="s">
        <v>822</v>
      </c>
      <c r="D78" s="19">
        <v>500</v>
      </c>
      <c r="F78" s="13">
        <v>500</v>
      </c>
      <c r="J78" s="13">
        <v>860</v>
      </c>
    </row>
    <row r="79" spans="1:2" ht="12.75">
      <c r="A79" s="5" t="s">
        <v>284</v>
      </c>
      <c r="B79" s="12" t="s">
        <v>285</v>
      </c>
    </row>
    <row r="80" spans="1:10" ht="12.75">
      <c r="A80" s="4" t="s">
        <v>286</v>
      </c>
      <c r="B80" s="13" t="s">
        <v>132</v>
      </c>
      <c r="D80" s="20">
        <v>76968</v>
      </c>
      <c r="F80" s="13">
        <v>120911</v>
      </c>
      <c r="H80" s="13">
        <v>70762.38</v>
      </c>
      <c r="J80" s="13">
        <v>56936.69</v>
      </c>
    </row>
    <row r="81" spans="1:8" ht="12.75">
      <c r="A81" s="4"/>
      <c r="B81" s="13" t="s">
        <v>878</v>
      </c>
      <c r="D81" s="43"/>
      <c r="H81" s="13">
        <v>18480</v>
      </c>
    </row>
    <row r="82" spans="1:11" ht="12.75">
      <c r="A82" s="4" t="s">
        <v>288</v>
      </c>
      <c r="B82" s="13" t="s">
        <v>133</v>
      </c>
      <c r="E82" s="20">
        <v>75000</v>
      </c>
      <c r="G82" s="20">
        <v>62500</v>
      </c>
      <c r="I82" s="22" t="s">
        <v>868</v>
      </c>
      <c r="K82" s="13">
        <v>65625</v>
      </c>
    </row>
    <row r="83" spans="1:11" ht="12.75">
      <c r="A83" s="4" t="s">
        <v>289</v>
      </c>
      <c r="B83" s="13" t="s">
        <v>823</v>
      </c>
      <c r="E83" s="20">
        <v>96660</v>
      </c>
      <c r="G83" s="20">
        <v>80550</v>
      </c>
      <c r="I83" s="22" t="s">
        <v>868</v>
      </c>
      <c r="K83" s="13">
        <v>84577.5</v>
      </c>
    </row>
    <row r="84" spans="1:11" ht="12.75">
      <c r="A84" s="4" t="s">
        <v>290</v>
      </c>
      <c r="B84" s="13" t="s">
        <v>134</v>
      </c>
      <c r="E84" s="20">
        <v>2800</v>
      </c>
      <c r="G84" s="20">
        <v>6250</v>
      </c>
      <c r="I84" s="22" t="s">
        <v>868</v>
      </c>
      <c r="K84" s="13">
        <v>14030.9</v>
      </c>
    </row>
    <row r="85" spans="1:11" ht="12.75">
      <c r="A85" s="4" t="s">
        <v>291</v>
      </c>
      <c r="B85" s="13" t="s">
        <v>135</v>
      </c>
      <c r="E85" s="22">
        <v>1500</v>
      </c>
      <c r="G85" s="22" t="s">
        <v>868</v>
      </c>
      <c r="I85" s="22" t="s">
        <v>868</v>
      </c>
      <c r="K85" s="13">
        <v>4837.5</v>
      </c>
    </row>
    <row r="86" spans="1:10" ht="12.75">
      <c r="A86" s="4" t="s">
        <v>292</v>
      </c>
      <c r="B86" s="13" t="s">
        <v>293</v>
      </c>
      <c r="D86" s="22">
        <v>400</v>
      </c>
      <c r="F86" s="13">
        <v>325</v>
      </c>
      <c r="H86" s="13">
        <v>112.5</v>
      </c>
      <c r="J86" s="13">
        <v>301</v>
      </c>
    </row>
    <row r="87" spans="1:10" ht="12.75">
      <c r="A87" s="4" t="s">
        <v>294</v>
      </c>
      <c r="B87" s="13" t="s">
        <v>295</v>
      </c>
      <c r="D87" s="19">
        <v>100</v>
      </c>
      <c r="F87" s="13">
        <v>125</v>
      </c>
      <c r="H87" s="13">
        <v>237.5</v>
      </c>
      <c r="J87" s="13">
        <v>430</v>
      </c>
    </row>
    <row r="88" spans="1:10" ht="12.75">
      <c r="A88" s="4" t="s">
        <v>296</v>
      </c>
      <c r="B88" s="13" t="s">
        <v>44</v>
      </c>
      <c r="D88" s="19">
        <v>350</v>
      </c>
      <c r="F88" s="13">
        <v>200</v>
      </c>
      <c r="H88" s="13">
        <v>625</v>
      </c>
      <c r="J88" s="13">
        <v>2795</v>
      </c>
    </row>
    <row r="89" spans="1:10" ht="12.75">
      <c r="A89" s="4" t="s">
        <v>297</v>
      </c>
      <c r="B89" s="13" t="s">
        <v>136</v>
      </c>
      <c r="D89" s="19">
        <v>500</v>
      </c>
      <c r="F89" s="13">
        <v>900</v>
      </c>
      <c r="H89" s="43">
        <v>1000</v>
      </c>
      <c r="J89" s="13">
        <v>817</v>
      </c>
    </row>
    <row r="90" spans="1:10" ht="12.75">
      <c r="A90" s="4" t="s">
        <v>298</v>
      </c>
      <c r="B90" s="13" t="s">
        <v>137</v>
      </c>
      <c r="C90" s="18" t="s">
        <v>786</v>
      </c>
      <c r="D90" s="13">
        <v>5000</v>
      </c>
      <c r="F90" s="13">
        <v>5000</v>
      </c>
      <c r="H90" s="13">
        <v>5000</v>
      </c>
      <c r="J90" s="13">
        <v>5000</v>
      </c>
    </row>
    <row r="91" spans="1:2" ht="12.75">
      <c r="A91" s="4"/>
      <c r="B91" s="13"/>
    </row>
    <row r="92" spans="1:2" ht="12.75">
      <c r="A92" s="4"/>
      <c r="B92" s="13"/>
    </row>
    <row r="93" spans="1:2" ht="12.75">
      <c r="A93" s="3" t="s">
        <v>299</v>
      </c>
      <c r="B93" s="12" t="s">
        <v>14</v>
      </c>
    </row>
    <row r="94" spans="1:10" ht="12.75">
      <c r="A94" s="4" t="s">
        <v>300</v>
      </c>
      <c r="B94" s="13" t="s">
        <v>197</v>
      </c>
      <c r="J94" s="13">
        <v>0</v>
      </c>
    </row>
    <row r="95" spans="1:2" ht="12.75">
      <c r="A95" s="5" t="s">
        <v>301</v>
      </c>
      <c r="B95" s="12" t="s">
        <v>302</v>
      </c>
    </row>
    <row r="96" spans="1:10" ht="12.75">
      <c r="A96" s="4" t="s">
        <v>303</v>
      </c>
      <c r="B96" s="13" t="s">
        <v>138</v>
      </c>
      <c r="D96" s="19">
        <v>384</v>
      </c>
      <c r="F96" s="13">
        <v>36</v>
      </c>
      <c r="H96" s="13">
        <v>575</v>
      </c>
      <c r="J96" s="13">
        <v>336</v>
      </c>
    </row>
    <row r="97" spans="1:10" ht="12.75">
      <c r="A97" s="4" t="s">
        <v>304</v>
      </c>
      <c r="B97" s="13" t="s">
        <v>305</v>
      </c>
      <c r="D97" s="19">
        <v>20</v>
      </c>
      <c r="F97" s="13">
        <v>15</v>
      </c>
      <c r="H97" s="13">
        <v>2.5</v>
      </c>
      <c r="J97" s="13">
        <v>86</v>
      </c>
    </row>
    <row r="98" spans="1:10" ht="12.75">
      <c r="A98" s="4" t="s">
        <v>306</v>
      </c>
      <c r="B98" s="13" t="s">
        <v>307</v>
      </c>
      <c r="D98" s="19">
        <v>310</v>
      </c>
      <c r="F98" s="13">
        <v>250</v>
      </c>
      <c r="H98" s="13">
        <v>71.25</v>
      </c>
      <c r="J98" s="13">
        <v>279.5</v>
      </c>
    </row>
    <row r="99" spans="1:10" ht="12.75">
      <c r="A99" s="4" t="s">
        <v>308</v>
      </c>
      <c r="B99" s="13" t="s">
        <v>309</v>
      </c>
      <c r="D99" s="19">
        <v>160</v>
      </c>
      <c r="F99" s="13">
        <v>42</v>
      </c>
      <c r="H99" s="13">
        <v>71.25</v>
      </c>
      <c r="J99" s="13">
        <v>279.5</v>
      </c>
    </row>
    <row r="100" spans="1:10" ht="12.75">
      <c r="A100" s="4" t="s">
        <v>310</v>
      </c>
      <c r="B100" s="13" t="s">
        <v>311</v>
      </c>
      <c r="D100" s="19">
        <v>160</v>
      </c>
      <c r="F100" s="13">
        <v>42</v>
      </c>
      <c r="H100" s="13">
        <v>71.25</v>
      </c>
      <c r="J100" s="13">
        <v>279.5</v>
      </c>
    </row>
    <row r="101" spans="1:10" ht="12.75">
      <c r="A101" s="4" t="s">
        <v>312</v>
      </c>
      <c r="B101" s="13" t="s">
        <v>313</v>
      </c>
      <c r="D101" s="19">
        <v>20</v>
      </c>
      <c r="F101" s="13">
        <v>25</v>
      </c>
      <c r="H101" s="13">
        <v>2.5</v>
      </c>
      <c r="J101" s="13">
        <v>86</v>
      </c>
    </row>
    <row r="102" spans="1:10" ht="12.75">
      <c r="A102" s="4" t="s">
        <v>314</v>
      </c>
      <c r="B102" s="13" t="s">
        <v>139</v>
      </c>
      <c r="D102" s="19">
        <v>284</v>
      </c>
      <c r="F102" s="13">
        <v>250</v>
      </c>
      <c r="H102" s="13">
        <v>87.5</v>
      </c>
      <c r="J102" s="13">
        <v>204.25</v>
      </c>
    </row>
    <row r="103" spans="1:10" ht="12.75">
      <c r="A103" s="4" t="s">
        <v>315</v>
      </c>
      <c r="B103" s="13" t="s">
        <v>316</v>
      </c>
      <c r="D103" s="19">
        <v>284</v>
      </c>
      <c r="F103" s="13">
        <v>250</v>
      </c>
      <c r="H103" s="13">
        <v>87.5</v>
      </c>
      <c r="J103" s="13">
        <v>172</v>
      </c>
    </row>
    <row r="104" spans="1:10" ht="12.75">
      <c r="A104" s="4" t="s">
        <v>317</v>
      </c>
      <c r="B104" s="13" t="s">
        <v>305</v>
      </c>
      <c r="D104" s="19">
        <v>20</v>
      </c>
      <c r="F104" s="13">
        <v>15</v>
      </c>
      <c r="H104" s="13">
        <v>2.5</v>
      </c>
      <c r="J104" s="13">
        <v>86</v>
      </c>
    </row>
    <row r="105" spans="1:10" ht="12.75">
      <c r="A105" s="4" t="s">
        <v>318</v>
      </c>
      <c r="B105" s="13" t="s">
        <v>319</v>
      </c>
      <c r="D105" s="19">
        <v>20</v>
      </c>
      <c r="F105" s="13">
        <v>15</v>
      </c>
      <c r="H105" s="13">
        <v>2.5</v>
      </c>
      <c r="J105" s="13">
        <v>86</v>
      </c>
    </row>
    <row r="106" spans="1:10" ht="12.75">
      <c r="A106" s="4" t="s">
        <v>320</v>
      </c>
      <c r="B106" s="13" t="s">
        <v>5</v>
      </c>
      <c r="D106" s="19">
        <v>310</v>
      </c>
      <c r="F106" s="13">
        <v>105</v>
      </c>
      <c r="H106" s="13">
        <v>142.5</v>
      </c>
      <c r="J106" s="13">
        <v>516</v>
      </c>
    </row>
    <row r="107" spans="1:10" ht="12.75">
      <c r="A107" s="4" t="s">
        <v>321</v>
      </c>
      <c r="B107" s="13" t="s">
        <v>322</v>
      </c>
      <c r="D107" s="19">
        <v>80</v>
      </c>
      <c r="F107" s="13">
        <v>105</v>
      </c>
      <c r="H107" s="13">
        <v>56.25</v>
      </c>
      <c r="J107" s="13">
        <v>139.75</v>
      </c>
    </row>
    <row r="108" spans="1:10" ht="12.75">
      <c r="A108" s="4" t="s">
        <v>323</v>
      </c>
      <c r="B108" s="13" t="s">
        <v>324</v>
      </c>
      <c r="D108" s="22">
        <v>600</v>
      </c>
      <c r="F108" s="22">
        <v>500</v>
      </c>
      <c r="H108" s="13">
        <v>667</v>
      </c>
      <c r="J108" s="13">
        <v>623.5</v>
      </c>
    </row>
    <row r="109" spans="1:10" ht="12.75">
      <c r="A109" s="4" t="s">
        <v>325</v>
      </c>
      <c r="B109" s="13" t="s">
        <v>326</v>
      </c>
      <c r="D109" s="19">
        <v>240</v>
      </c>
      <c r="F109" s="13">
        <v>105</v>
      </c>
      <c r="H109" s="13">
        <v>177.5</v>
      </c>
      <c r="J109" s="13">
        <v>516</v>
      </c>
    </row>
    <row r="110" spans="1:10" ht="12.75">
      <c r="A110" s="4" t="s">
        <v>327</v>
      </c>
      <c r="B110" s="13" t="s">
        <v>328</v>
      </c>
      <c r="D110" s="19">
        <v>80</v>
      </c>
      <c r="F110" s="13">
        <v>105</v>
      </c>
      <c r="H110" s="13">
        <v>37.5</v>
      </c>
      <c r="J110" s="13">
        <v>139.75</v>
      </c>
    </row>
    <row r="111" spans="1:10" ht="12.75">
      <c r="A111" s="4" t="s">
        <v>329</v>
      </c>
      <c r="B111" s="13" t="s">
        <v>330</v>
      </c>
      <c r="D111" s="22">
        <v>600</v>
      </c>
      <c r="F111" s="22">
        <v>500</v>
      </c>
      <c r="H111" s="13">
        <v>667</v>
      </c>
      <c r="J111" s="13">
        <v>623.5</v>
      </c>
    </row>
    <row r="112" spans="1:10" ht="12.75">
      <c r="A112" s="4" t="s">
        <v>331</v>
      </c>
      <c r="B112" s="13" t="s">
        <v>45</v>
      </c>
      <c r="D112" s="19">
        <v>240</v>
      </c>
      <c r="F112" s="13">
        <v>105</v>
      </c>
      <c r="H112" s="13">
        <v>213.75</v>
      </c>
      <c r="J112" s="13">
        <v>516</v>
      </c>
    </row>
    <row r="113" spans="1:10" ht="12.75">
      <c r="A113" s="4" t="s">
        <v>332</v>
      </c>
      <c r="B113" s="13" t="s">
        <v>46</v>
      </c>
      <c r="D113" s="19">
        <v>240</v>
      </c>
      <c r="F113" s="13">
        <v>140</v>
      </c>
      <c r="H113" s="13">
        <v>71.25</v>
      </c>
      <c r="J113" s="13">
        <v>516</v>
      </c>
    </row>
    <row r="114" spans="1:10" ht="12.75">
      <c r="A114" s="4" t="s">
        <v>333</v>
      </c>
      <c r="B114" s="13" t="s">
        <v>47</v>
      </c>
      <c r="D114" s="19">
        <v>310</v>
      </c>
      <c r="F114" s="13">
        <v>600</v>
      </c>
      <c r="H114" s="13">
        <v>71.25</v>
      </c>
      <c r="J114" s="13">
        <v>419.25</v>
      </c>
    </row>
    <row r="115" spans="1:10" ht="12.75">
      <c r="A115" s="4" t="s">
        <v>334</v>
      </c>
      <c r="B115" s="13" t="s">
        <v>824</v>
      </c>
      <c r="D115" s="19">
        <v>160</v>
      </c>
      <c r="F115" s="13">
        <v>105</v>
      </c>
      <c r="H115" s="13">
        <v>75</v>
      </c>
      <c r="J115" s="13">
        <v>139.75</v>
      </c>
    </row>
    <row r="116" spans="1:10" ht="12.75">
      <c r="A116" s="4" t="s">
        <v>335</v>
      </c>
      <c r="B116" s="13" t="s">
        <v>324</v>
      </c>
      <c r="D116" s="22">
        <v>600</v>
      </c>
      <c r="F116" s="22">
        <v>500</v>
      </c>
      <c r="H116" s="13">
        <v>529</v>
      </c>
      <c r="J116" s="13">
        <v>494.5</v>
      </c>
    </row>
    <row r="117" spans="1:10" ht="12.75">
      <c r="A117" s="4" t="s">
        <v>336</v>
      </c>
      <c r="B117" s="13" t="s">
        <v>45</v>
      </c>
      <c r="D117" s="19">
        <v>310</v>
      </c>
      <c r="F117" s="13">
        <v>168</v>
      </c>
      <c r="H117" s="13">
        <v>213.75</v>
      </c>
      <c r="J117" s="13">
        <v>516</v>
      </c>
    </row>
    <row r="118" spans="1:10" ht="12.75">
      <c r="A118" s="4" t="s">
        <v>337</v>
      </c>
      <c r="B118" s="13" t="s">
        <v>46</v>
      </c>
      <c r="D118" s="19">
        <v>240</v>
      </c>
      <c r="F118" s="13">
        <v>140</v>
      </c>
      <c r="H118" s="13">
        <v>106.25</v>
      </c>
      <c r="J118" s="13">
        <v>516</v>
      </c>
    </row>
    <row r="119" spans="1:10" ht="12.75">
      <c r="A119" s="4" t="s">
        <v>338</v>
      </c>
      <c r="B119" s="13" t="s">
        <v>140</v>
      </c>
      <c r="D119" s="19">
        <v>240</v>
      </c>
      <c r="F119" s="13">
        <v>600</v>
      </c>
      <c r="H119" s="13">
        <v>350</v>
      </c>
      <c r="J119" s="13">
        <v>419.25</v>
      </c>
    </row>
    <row r="120" spans="1:10" ht="12.75">
      <c r="A120" s="4" t="s">
        <v>339</v>
      </c>
      <c r="B120" s="13" t="s">
        <v>141</v>
      </c>
      <c r="D120" s="19">
        <v>650</v>
      </c>
      <c r="F120" s="13">
        <v>650</v>
      </c>
      <c r="H120" s="13">
        <v>333.5</v>
      </c>
      <c r="J120" s="13">
        <v>304.5</v>
      </c>
    </row>
    <row r="121" spans="1:10" ht="12.75">
      <c r="A121" s="4" t="s">
        <v>340</v>
      </c>
      <c r="B121" s="13" t="s">
        <v>341</v>
      </c>
      <c r="D121" s="19">
        <v>840</v>
      </c>
      <c r="F121" s="13">
        <v>700</v>
      </c>
      <c r="H121" s="13">
        <v>552</v>
      </c>
      <c r="J121" s="13">
        <v>504</v>
      </c>
    </row>
    <row r="122" spans="1:10" ht="12.75">
      <c r="A122" s="4" t="s">
        <v>342</v>
      </c>
      <c r="B122" s="13" t="s">
        <v>47</v>
      </c>
      <c r="D122" s="19">
        <v>430</v>
      </c>
      <c r="F122" s="13">
        <v>600</v>
      </c>
      <c r="H122" s="13">
        <v>350</v>
      </c>
      <c r="J122" s="13">
        <v>419.25</v>
      </c>
    </row>
    <row r="123" spans="1:10" ht="12.75">
      <c r="A123" s="4" t="s">
        <v>343</v>
      </c>
      <c r="B123" s="13" t="s">
        <v>825</v>
      </c>
      <c r="D123" s="19">
        <v>310</v>
      </c>
      <c r="F123" s="13">
        <v>105</v>
      </c>
      <c r="H123" s="13">
        <v>37.5</v>
      </c>
      <c r="J123" s="13">
        <v>139.75</v>
      </c>
    </row>
    <row r="124" spans="1:10" ht="12.75">
      <c r="A124" s="4" t="s">
        <v>344</v>
      </c>
      <c r="B124" s="13" t="s">
        <v>341</v>
      </c>
      <c r="D124" s="22">
        <v>600</v>
      </c>
      <c r="F124" s="22">
        <v>500</v>
      </c>
      <c r="H124" s="13">
        <v>460</v>
      </c>
      <c r="J124" s="13">
        <v>430</v>
      </c>
    </row>
    <row r="125" spans="1:10" ht="12.75">
      <c r="A125" s="4" t="s">
        <v>345</v>
      </c>
      <c r="B125" s="13" t="s">
        <v>45</v>
      </c>
      <c r="D125" s="19">
        <v>310</v>
      </c>
      <c r="F125" s="13">
        <v>105</v>
      </c>
      <c r="H125" s="13">
        <v>71.25</v>
      </c>
      <c r="J125" s="13">
        <v>516</v>
      </c>
    </row>
    <row r="126" spans="1:10" ht="12.75">
      <c r="A126" s="4" t="s">
        <v>346</v>
      </c>
      <c r="B126" s="13" t="s">
        <v>47</v>
      </c>
      <c r="D126" s="19">
        <v>240</v>
      </c>
      <c r="F126" s="13">
        <v>600</v>
      </c>
      <c r="H126" s="13">
        <v>350</v>
      </c>
      <c r="J126" s="13">
        <v>419.25</v>
      </c>
    </row>
    <row r="127" spans="1:10" ht="12.75">
      <c r="A127" s="4" t="s">
        <v>347</v>
      </c>
      <c r="B127" s="13" t="s">
        <v>48</v>
      </c>
      <c r="D127" s="19">
        <v>240</v>
      </c>
      <c r="F127" s="13">
        <v>600</v>
      </c>
      <c r="H127" s="13">
        <v>350</v>
      </c>
      <c r="J127" s="13">
        <v>419.25</v>
      </c>
    </row>
    <row r="128" spans="1:10" ht="12.75">
      <c r="A128" s="4" t="s">
        <v>348</v>
      </c>
      <c r="B128" s="13" t="s">
        <v>142</v>
      </c>
      <c r="D128" s="19">
        <v>1440</v>
      </c>
      <c r="F128" s="13">
        <v>1200</v>
      </c>
      <c r="H128" s="13">
        <v>759</v>
      </c>
      <c r="J128" s="13">
        <v>693</v>
      </c>
    </row>
    <row r="129" spans="1:10" ht="12.75">
      <c r="A129" s="4" t="s">
        <v>349</v>
      </c>
      <c r="B129" s="13" t="s">
        <v>49</v>
      </c>
      <c r="D129" s="43">
        <v>520</v>
      </c>
      <c r="F129" s="13">
        <v>798</v>
      </c>
      <c r="H129" s="13">
        <v>1282.5</v>
      </c>
      <c r="J129" s="13">
        <v>731</v>
      </c>
    </row>
    <row r="130" spans="1:10" ht="12.75">
      <c r="A130" s="4" t="s">
        <v>350</v>
      </c>
      <c r="B130" s="13" t="s">
        <v>143</v>
      </c>
      <c r="D130" s="43">
        <v>60</v>
      </c>
      <c r="F130" s="13">
        <v>100</v>
      </c>
      <c r="H130" s="13">
        <v>75</v>
      </c>
      <c r="J130" s="13">
        <v>80.63</v>
      </c>
    </row>
    <row r="131" spans="1:10" ht="12.75">
      <c r="A131" s="4" t="s">
        <v>351</v>
      </c>
      <c r="B131" s="13" t="s">
        <v>144</v>
      </c>
      <c r="D131" s="43">
        <v>1440</v>
      </c>
      <c r="F131" s="13">
        <v>1200</v>
      </c>
      <c r="H131" s="13">
        <v>759</v>
      </c>
      <c r="J131" s="13">
        <v>693</v>
      </c>
    </row>
    <row r="132" spans="1:10" ht="12.75">
      <c r="A132" s="4" t="s">
        <v>352</v>
      </c>
      <c r="B132" s="13" t="s">
        <v>50</v>
      </c>
      <c r="D132" s="43">
        <v>520</v>
      </c>
      <c r="F132" s="13">
        <v>1200</v>
      </c>
      <c r="H132" s="13">
        <v>1282.5</v>
      </c>
      <c r="J132" s="13">
        <v>731</v>
      </c>
    </row>
    <row r="133" spans="1:10" ht="12.75">
      <c r="A133" s="4" t="s">
        <v>353</v>
      </c>
      <c r="B133" s="13" t="s">
        <v>47</v>
      </c>
      <c r="D133" s="43">
        <v>310</v>
      </c>
      <c r="F133" s="13">
        <v>2850</v>
      </c>
      <c r="H133" s="13">
        <v>1793.75</v>
      </c>
      <c r="J133" s="13">
        <v>967.5</v>
      </c>
    </row>
    <row r="134" spans="1:10" ht="12.75">
      <c r="A134" s="4" t="s">
        <v>354</v>
      </c>
      <c r="B134" s="13" t="s">
        <v>51</v>
      </c>
      <c r="D134" s="43">
        <v>40</v>
      </c>
      <c r="F134" s="13">
        <v>750</v>
      </c>
      <c r="H134" s="13">
        <v>12.5</v>
      </c>
      <c r="J134" s="13">
        <v>731</v>
      </c>
    </row>
    <row r="135" spans="1:10" ht="12.75">
      <c r="A135" s="4" t="s">
        <v>355</v>
      </c>
      <c r="B135" s="13" t="s">
        <v>145</v>
      </c>
      <c r="D135" s="43">
        <v>80</v>
      </c>
      <c r="F135" s="13">
        <v>798</v>
      </c>
      <c r="H135" s="13">
        <v>1282.5</v>
      </c>
      <c r="J135" s="13">
        <v>666.5</v>
      </c>
    </row>
    <row r="136" spans="1:10" ht="12.75">
      <c r="A136" s="4" t="s">
        <v>356</v>
      </c>
      <c r="B136" s="13" t="s">
        <v>47</v>
      </c>
      <c r="D136" s="43">
        <v>160</v>
      </c>
      <c r="F136" s="13">
        <v>2850</v>
      </c>
      <c r="H136" s="13">
        <v>1793.75</v>
      </c>
      <c r="J136" s="13">
        <v>731</v>
      </c>
    </row>
    <row r="137" spans="1:10" ht="12.75">
      <c r="A137" s="4" t="s">
        <v>357</v>
      </c>
      <c r="B137" s="13" t="s">
        <v>146</v>
      </c>
      <c r="D137" s="43">
        <v>80</v>
      </c>
      <c r="F137" s="13">
        <v>798</v>
      </c>
      <c r="H137" s="13">
        <v>1282.5</v>
      </c>
      <c r="J137" s="13">
        <v>602</v>
      </c>
    </row>
    <row r="138" spans="1:10" ht="12.75">
      <c r="A138" s="4" t="s">
        <v>358</v>
      </c>
      <c r="B138" s="13" t="s">
        <v>52</v>
      </c>
      <c r="D138" s="43">
        <v>80</v>
      </c>
      <c r="F138" s="13">
        <v>2850</v>
      </c>
      <c r="H138" s="13">
        <v>1793.75</v>
      </c>
      <c r="J138" s="13">
        <v>731</v>
      </c>
    </row>
    <row r="139" spans="1:10" ht="12.75">
      <c r="A139" s="4" t="s">
        <v>359</v>
      </c>
      <c r="B139" s="13" t="s">
        <v>147</v>
      </c>
      <c r="D139" s="43">
        <v>160</v>
      </c>
      <c r="F139" s="13">
        <v>798</v>
      </c>
      <c r="H139" s="13">
        <v>1282.5</v>
      </c>
      <c r="J139" s="13">
        <v>666.5</v>
      </c>
    </row>
    <row r="140" spans="1:10" ht="12.75">
      <c r="A140" s="4" t="s">
        <v>360</v>
      </c>
      <c r="B140" s="13" t="s">
        <v>47</v>
      </c>
      <c r="D140" s="43">
        <v>160</v>
      </c>
      <c r="F140" s="13">
        <v>2850</v>
      </c>
      <c r="H140" s="13">
        <v>1793.75</v>
      </c>
      <c r="J140" s="13">
        <v>731</v>
      </c>
    </row>
    <row r="141" spans="1:10" ht="12.75">
      <c r="A141" s="4" t="s">
        <v>361</v>
      </c>
      <c r="B141" s="13" t="s">
        <v>148</v>
      </c>
      <c r="D141" s="43">
        <v>80</v>
      </c>
      <c r="F141" s="13">
        <v>798</v>
      </c>
      <c r="H141" s="13">
        <v>1282.5</v>
      </c>
      <c r="J141" s="13">
        <v>666.5</v>
      </c>
    </row>
    <row r="142" spans="1:10" ht="12.75">
      <c r="A142" s="4" t="s">
        <v>362</v>
      </c>
      <c r="B142" s="13" t="s">
        <v>47</v>
      </c>
      <c r="D142" s="43">
        <v>80</v>
      </c>
      <c r="F142" s="13">
        <v>2850</v>
      </c>
      <c r="H142" s="13">
        <v>1793.75</v>
      </c>
      <c r="J142" s="13">
        <v>666.5</v>
      </c>
    </row>
    <row r="143" spans="1:10" ht="12.75">
      <c r="A143" s="4" t="s">
        <v>363</v>
      </c>
      <c r="B143" s="13" t="s">
        <v>48</v>
      </c>
      <c r="D143" s="43">
        <v>160</v>
      </c>
      <c r="F143" s="13">
        <v>2850</v>
      </c>
      <c r="H143" s="13">
        <v>1282.5</v>
      </c>
      <c r="J143" s="13">
        <v>666.5</v>
      </c>
    </row>
    <row r="144" spans="1:10" ht="12.75">
      <c r="A144" s="4" t="s">
        <v>364</v>
      </c>
      <c r="B144" s="13" t="s">
        <v>826</v>
      </c>
      <c r="D144" s="19">
        <v>1440</v>
      </c>
      <c r="F144" s="13">
        <v>1200</v>
      </c>
      <c r="H144" s="13">
        <v>810.75</v>
      </c>
      <c r="J144" s="13">
        <v>740.25</v>
      </c>
    </row>
    <row r="145" spans="1:10" ht="12.75">
      <c r="A145" s="4" t="s">
        <v>366</v>
      </c>
      <c r="B145" s="13" t="s">
        <v>45</v>
      </c>
      <c r="D145" s="19">
        <v>260</v>
      </c>
      <c r="F145" s="13">
        <v>777</v>
      </c>
      <c r="H145" s="13">
        <v>1317.5</v>
      </c>
      <c r="J145" s="13">
        <v>1053.5</v>
      </c>
    </row>
    <row r="146" spans="1:10" ht="12.75">
      <c r="A146" s="4" t="s">
        <v>367</v>
      </c>
      <c r="B146" s="13" t="s">
        <v>53</v>
      </c>
      <c r="D146" s="19">
        <v>80</v>
      </c>
      <c r="F146" s="13">
        <v>300</v>
      </c>
      <c r="H146" s="13">
        <v>112.5</v>
      </c>
      <c r="J146" s="13">
        <v>118.25</v>
      </c>
    </row>
    <row r="147" spans="1:10" ht="12.75">
      <c r="A147" s="4" t="s">
        <v>368</v>
      </c>
      <c r="B147" s="13" t="s">
        <v>149</v>
      </c>
      <c r="D147" s="19">
        <v>600</v>
      </c>
      <c r="F147" s="13">
        <v>875</v>
      </c>
      <c r="H147" s="13">
        <v>587.5</v>
      </c>
      <c r="J147" s="13">
        <v>763.25</v>
      </c>
    </row>
    <row r="148" spans="1:10" ht="12.75">
      <c r="A148" s="4" t="s">
        <v>369</v>
      </c>
      <c r="B148" s="13" t="s">
        <v>370</v>
      </c>
      <c r="D148" s="19">
        <v>660</v>
      </c>
      <c r="F148" s="13">
        <v>558</v>
      </c>
      <c r="H148" s="13">
        <f>22.5+80.5</f>
        <v>103</v>
      </c>
      <c r="J148" s="13">
        <v>73.5</v>
      </c>
    </row>
    <row r="149" spans="1:10" ht="12.75">
      <c r="A149" s="4" t="s">
        <v>371</v>
      </c>
      <c r="B149" s="13" t="s">
        <v>827</v>
      </c>
      <c r="D149" s="19">
        <v>200</v>
      </c>
      <c r="F149" s="13">
        <v>250</v>
      </c>
      <c r="H149" s="13">
        <v>270.25</v>
      </c>
      <c r="J149" s="13">
        <v>161.25</v>
      </c>
    </row>
    <row r="150" spans="1:10" ht="12.75">
      <c r="A150" s="4" t="s">
        <v>372</v>
      </c>
      <c r="B150" s="13" t="s">
        <v>150</v>
      </c>
      <c r="D150" s="19">
        <v>1440</v>
      </c>
      <c r="F150" s="13">
        <v>1200</v>
      </c>
      <c r="H150" s="13">
        <v>810.75</v>
      </c>
      <c r="J150" s="13">
        <v>740.25</v>
      </c>
    </row>
    <row r="151" spans="1:10" ht="12.75">
      <c r="A151" s="4" t="s">
        <v>373</v>
      </c>
      <c r="B151" s="13" t="s">
        <v>45</v>
      </c>
      <c r="D151" s="19">
        <v>530</v>
      </c>
      <c r="F151" s="13">
        <v>777</v>
      </c>
      <c r="H151" s="13">
        <v>1317.5</v>
      </c>
      <c r="J151" s="13">
        <v>1053.5</v>
      </c>
    </row>
    <row r="152" spans="1:10" ht="12.75">
      <c r="A152" s="4" t="s">
        <v>374</v>
      </c>
      <c r="B152" s="13" t="s">
        <v>151</v>
      </c>
      <c r="D152" s="19">
        <v>430</v>
      </c>
      <c r="F152" s="13">
        <v>3000</v>
      </c>
      <c r="H152" s="13">
        <v>1877.5</v>
      </c>
      <c r="J152" s="13">
        <v>387</v>
      </c>
    </row>
    <row r="153" spans="1:10" ht="12.75">
      <c r="A153" s="4" t="s">
        <v>375</v>
      </c>
      <c r="B153" s="13" t="s">
        <v>152</v>
      </c>
      <c r="D153" s="19">
        <v>500</v>
      </c>
      <c r="F153" s="13">
        <v>225</v>
      </c>
      <c r="H153" s="13">
        <v>747.5</v>
      </c>
      <c r="J153" s="13">
        <v>920.74</v>
      </c>
    </row>
    <row r="154" spans="1:10" ht="12.75">
      <c r="A154" s="4" t="s">
        <v>376</v>
      </c>
      <c r="B154" s="13" t="s">
        <v>377</v>
      </c>
      <c r="D154" s="43">
        <v>160</v>
      </c>
      <c r="F154" s="13">
        <v>777</v>
      </c>
      <c r="H154" s="13">
        <v>1317.5</v>
      </c>
      <c r="J154" s="13">
        <v>1053.5</v>
      </c>
    </row>
    <row r="155" spans="1:10" ht="12.75">
      <c r="A155" s="4" t="s">
        <v>378</v>
      </c>
      <c r="B155" s="13" t="s">
        <v>54</v>
      </c>
      <c r="D155" s="43">
        <v>260</v>
      </c>
      <c r="F155" s="13">
        <v>3000</v>
      </c>
      <c r="H155" s="13">
        <v>1877.5</v>
      </c>
      <c r="J155" s="13">
        <v>387</v>
      </c>
    </row>
    <row r="156" spans="1:10" ht="12.75">
      <c r="A156" s="4" t="s">
        <v>379</v>
      </c>
      <c r="B156" s="13" t="s">
        <v>380</v>
      </c>
      <c r="D156" s="19">
        <v>710</v>
      </c>
      <c r="F156" s="13">
        <v>550</v>
      </c>
      <c r="H156" s="13">
        <f>77.5+46</f>
        <v>123.5</v>
      </c>
      <c r="J156" s="13">
        <v>697.68</v>
      </c>
    </row>
    <row r="157" spans="1:10" ht="12.75">
      <c r="A157" s="4" t="s">
        <v>381</v>
      </c>
      <c r="B157" s="13" t="s">
        <v>382</v>
      </c>
      <c r="D157" s="19">
        <v>200</v>
      </c>
      <c r="F157" s="13">
        <v>350</v>
      </c>
      <c r="H157" s="13">
        <v>270.25</v>
      </c>
      <c r="J157" s="13">
        <v>161.25</v>
      </c>
    </row>
    <row r="158" spans="1:10" ht="12.75">
      <c r="A158" s="4" t="s">
        <v>383</v>
      </c>
      <c r="B158" s="13" t="s">
        <v>153</v>
      </c>
      <c r="D158" s="43">
        <v>160</v>
      </c>
      <c r="F158" s="13">
        <v>777</v>
      </c>
      <c r="H158" s="13">
        <v>1317.5</v>
      </c>
      <c r="J158" s="13">
        <v>1053.5</v>
      </c>
    </row>
    <row r="159" spans="1:10" ht="12.75">
      <c r="A159" s="4" t="s">
        <v>384</v>
      </c>
      <c r="B159" s="13" t="s">
        <v>54</v>
      </c>
      <c r="D159" s="43">
        <v>160</v>
      </c>
      <c r="F159" s="13">
        <v>3000</v>
      </c>
      <c r="H159" s="13">
        <v>1877.5</v>
      </c>
      <c r="J159" s="13">
        <v>387</v>
      </c>
    </row>
    <row r="160" spans="1:10" ht="12.75">
      <c r="A160" s="4" t="s">
        <v>385</v>
      </c>
      <c r="B160" s="13" t="s">
        <v>154</v>
      </c>
      <c r="D160" s="19">
        <v>600</v>
      </c>
      <c r="F160" s="13">
        <v>875</v>
      </c>
      <c r="H160" s="13">
        <v>587.5</v>
      </c>
      <c r="J160" s="13">
        <v>763.25</v>
      </c>
    </row>
    <row r="161" spans="1:10" ht="12.75">
      <c r="A161" s="4" t="s">
        <v>386</v>
      </c>
      <c r="B161" s="13" t="s">
        <v>155</v>
      </c>
      <c r="D161" s="19">
        <v>710</v>
      </c>
      <c r="F161" s="13">
        <v>550</v>
      </c>
      <c r="H161" s="13">
        <f>77.5+46</f>
        <v>123.5</v>
      </c>
      <c r="J161" s="13">
        <v>697.68</v>
      </c>
    </row>
    <row r="162" spans="1:10" ht="12.75">
      <c r="A162" s="4" t="s">
        <v>387</v>
      </c>
      <c r="B162" s="13" t="s">
        <v>388</v>
      </c>
      <c r="D162" s="19">
        <v>200</v>
      </c>
      <c r="F162" s="13">
        <v>350</v>
      </c>
      <c r="H162" s="13">
        <v>270.25</v>
      </c>
      <c r="J162" s="13">
        <v>161.25</v>
      </c>
    </row>
    <row r="163" spans="1:10" ht="12.75">
      <c r="A163" s="4" t="s">
        <v>389</v>
      </c>
      <c r="B163" s="13" t="s">
        <v>390</v>
      </c>
      <c r="D163" s="43">
        <v>430</v>
      </c>
      <c r="F163" s="13">
        <v>777</v>
      </c>
      <c r="H163" s="13">
        <v>1317.5</v>
      </c>
      <c r="J163" s="13">
        <v>1053.5</v>
      </c>
    </row>
    <row r="164" spans="1:10" ht="12.75">
      <c r="A164" s="4" t="s">
        <v>391</v>
      </c>
      <c r="B164" s="13" t="s">
        <v>55</v>
      </c>
      <c r="D164" s="43">
        <v>260</v>
      </c>
      <c r="F164" s="13">
        <v>3000</v>
      </c>
      <c r="H164" s="13">
        <v>1877.5</v>
      </c>
      <c r="J164" s="13">
        <v>387</v>
      </c>
    </row>
    <row r="165" spans="1:10" ht="12.75">
      <c r="A165" s="4" t="s">
        <v>392</v>
      </c>
      <c r="B165" s="13" t="s">
        <v>393</v>
      </c>
      <c r="D165" s="19">
        <v>100</v>
      </c>
      <c r="F165" s="13">
        <v>210</v>
      </c>
      <c r="H165" s="13">
        <v>90</v>
      </c>
      <c r="J165" s="13">
        <v>86</v>
      </c>
    </row>
    <row r="166" spans="1:10" ht="12.75">
      <c r="A166" s="4" t="s">
        <v>394</v>
      </c>
      <c r="B166" s="13" t="s">
        <v>395</v>
      </c>
      <c r="D166" s="19">
        <v>710</v>
      </c>
      <c r="F166" s="13">
        <v>600</v>
      </c>
      <c r="H166" s="13">
        <f>77.5+46</f>
        <v>123.5</v>
      </c>
      <c r="J166" s="13">
        <v>697.68</v>
      </c>
    </row>
    <row r="167" spans="1:10" ht="12.75">
      <c r="A167" s="4" t="s">
        <v>396</v>
      </c>
      <c r="B167" s="13" t="s">
        <v>388</v>
      </c>
      <c r="D167" s="19">
        <v>200</v>
      </c>
      <c r="F167" s="13">
        <v>350</v>
      </c>
      <c r="H167" s="13">
        <v>270.25</v>
      </c>
      <c r="J167" s="13">
        <v>161.25</v>
      </c>
    </row>
    <row r="168" spans="1:10" ht="12.75">
      <c r="A168" s="4" t="s">
        <v>397</v>
      </c>
      <c r="B168" s="13" t="s">
        <v>156</v>
      </c>
      <c r="D168" s="43">
        <v>160</v>
      </c>
      <c r="F168" s="13">
        <v>777</v>
      </c>
      <c r="H168" s="13">
        <v>1317.5</v>
      </c>
      <c r="J168" s="13">
        <v>1053.5</v>
      </c>
    </row>
    <row r="169" spans="1:10" ht="12.75">
      <c r="A169" s="4" t="s">
        <v>398</v>
      </c>
      <c r="B169" s="13" t="s">
        <v>55</v>
      </c>
      <c r="D169" s="43">
        <v>260</v>
      </c>
      <c r="F169" s="13">
        <v>3000</v>
      </c>
      <c r="H169" s="13">
        <v>1877.5</v>
      </c>
      <c r="J169" s="13">
        <v>387</v>
      </c>
    </row>
    <row r="170" spans="1:10" ht="12.75">
      <c r="A170" s="4" t="s">
        <v>399</v>
      </c>
      <c r="B170" s="13" t="s">
        <v>400</v>
      </c>
      <c r="D170" s="19">
        <v>710</v>
      </c>
      <c r="F170" s="13">
        <v>600</v>
      </c>
      <c r="H170" s="13">
        <f>12.5+46</f>
        <v>58.5</v>
      </c>
      <c r="J170" s="13">
        <v>697.68</v>
      </c>
    </row>
    <row r="171" spans="1:10" ht="12.75">
      <c r="A171" s="4" t="s">
        <v>401</v>
      </c>
      <c r="B171" s="13" t="s">
        <v>388</v>
      </c>
      <c r="D171" s="19">
        <v>200</v>
      </c>
      <c r="F171" s="13">
        <v>350</v>
      </c>
      <c r="H171" s="13">
        <v>270.25</v>
      </c>
      <c r="J171" s="13">
        <v>161.25</v>
      </c>
    </row>
    <row r="172" spans="1:10" ht="12.75">
      <c r="A172" s="4" t="s">
        <v>402</v>
      </c>
      <c r="B172" s="13" t="s">
        <v>403</v>
      </c>
      <c r="D172" s="19">
        <v>540</v>
      </c>
      <c r="F172" s="13">
        <v>3000</v>
      </c>
      <c r="H172" s="13">
        <v>1877.5</v>
      </c>
      <c r="J172" s="13">
        <v>387</v>
      </c>
    </row>
    <row r="173" spans="1:10" ht="12.75">
      <c r="A173" s="4" t="s">
        <v>404</v>
      </c>
      <c r="B173" s="13" t="s">
        <v>405</v>
      </c>
      <c r="D173" s="19">
        <v>380</v>
      </c>
      <c r="F173" s="13">
        <v>1500</v>
      </c>
      <c r="H173" s="13">
        <v>1095</v>
      </c>
      <c r="J173" s="13">
        <v>870.75</v>
      </c>
    </row>
    <row r="174" spans="1:10" ht="12.75">
      <c r="A174" s="4" t="s">
        <v>406</v>
      </c>
      <c r="B174" s="13" t="s">
        <v>157</v>
      </c>
      <c r="D174" s="19">
        <v>500</v>
      </c>
      <c r="F174" s="13">
        <v>1750</v>
      </c>
      <c r="H174" s="13">
        <v>862.5</v>
      </c>
      <c r="J174" s="13">
        <v>671.88</v>
      </c>
    </row>
    <row r="175" spans="1:10" ht="12.75">
      <c r="A175" s="4" t="s">
        <v>407</v>
      </c>
      <c r="B175" s="13" t="s">
        <v>56</v>
      </c>
      <c r="D175" s="19">
        <v>50</v>
      </c>
      <c r="F175" s="13">
        <v>550</v>
      </c>
      <c r="H175" s="13">
        <v>345</v>
      </c>
      <c r="J175" s="13">
        <v>198.88</v>
      </c>
    </row>
    <row r="176" spans="1:10" ht="12.75">
      <c r="A176" s="4" t="s">
        <v>408</v>
      </c>
      <c r="B176" s="13" t="s">
        <v>409</v>
      </c>
      <c r="D176" s="19">
        <v>100</v>
      </c>
      <c r="F176" s="13">
        <v>540</v>
      </c>
      <c r="H176" s="13" t="s">
        <v>862</v>
      </c>
      <c r="J176" s="13">
        <v>8697.83</v>
      </c>
    </row>
    <row r="177" spans="1:10" ht="12.75">
      <c r="A177" s="4" t="s">
        <v>410</v>
      </c>
      <c r="B177" s="13" t="s">
        <v>411</v>
      </c>
      <c r="D177" s="43">
        <v>540</v>
      </c>
      <c r="F177" s="13">
        <v>1665</v>
      </c>
      <c r="H177" s="13">
        <v>2186.25</v>
      </c>
      <c r="J177" s="13">
        <v>6480.59</v>
      </c>
    </row>
    <row r="178" spans="1:10" ht="12.75">
      <c r="A178" s="4" t="s">
        <v>412</v>
      </c>
      <c r="B178" s="13" t="s">
        <v>413</v>
      </c>
      <c r="D178" s="19">
        <v>990</v>
      </c>
      <c r="F178" s="13">
        <v>825</v>
      </c>
      <c r="H178" s="21">
        <v>1680</v>
      </c>
      <c r="J178" s="13">
        <v>2361.94</v>
      </c>
    </row>
    <row r="179" spans="1:10" ht="12.75">
      <c r="A179" s="4" t="s">
        <v>414</v>
      </c>
      <c r="B179" s="13" t="s">
        <v>415</v>
      </c>
      <c r="D179" s="20">
        <v>500</v>
      </c>
      <c r="F179" s="13">
        <v>1500</v>
      </c>
      <c r="H179" s="21"/>
      <c r="J179" s="13">
        <v>4136.06</v>
      </c>
    </row>
    <row r="180" spans="1:10" ht="12.75">
      <c r="A180" s="4" t="s">
        <v>416</v>
      </c>
      <c r="B180" s="13" t="s">
        <v>828</v>
      </c>
      <c r="C180" s="18" t="s">
        <v>786</v>
      </c>
      <c r="D180" s="13">
        <v>1500</v>
      </c>
      <c r="F180" s="13">
        <v>1500</v>
      </c>
      <c r="H180" s="13">
        <v>1500</v>
      </c>
      <c r="J180" s="13">
        <v>1500</v>
      </c>
    </row>
    <row r="181" spans="1:10" ht="12.75">
      <c r="A181" s="4" t="s">
        <v>417</v>
      </c>
      <c r="B181" s="13" t="s">
        <v>57</v>
      </c>
      <c r="C181" s="18" t="s">
        <v>786</v>
      </c>
      <c r="D181" s="13">
        <v>10000</v>
      </c>
      <c r="F181" s="13">
        <v>10000</v>
      </c>
      <c r="H181" s="13">
        <v>10000</v>
      </c>
      <c r="J181" s="13">
        <v>10000</v>
      </c>
    </row>
    <row r="182" spans="1:9" ht="12.75">
      <c r="A182" s="4" t="s">
        <v>418</v>
      </c>
      <c r="B182" s="13" t="s">
        <v>882</v>
      </c>
      <c r="E182" s="43">
        <f>SUM(D96:D181)</f>
        <v>42332</v>
      </c>
      <c r="I182" s="43">
        <f>SUM(H96:H181)</f>
        <v>68876.25</v>
      </c>
    </row>
    <row r="183" spans="1:10" ht="12.75">
      <c r="A183" s="4" t="s">
        <v>419</v>
      </c>
      <c r="B183" s="13" t="s">
        <v>287</v>
      </c>
      <c r="D183" s="19">
        <v>36900</v>
      </c>
      <c r="F183" s="13">
        <v>36900</v>
      </c>
      <c r="H183" s="13">
        <f>20901.25+3525</f>
        <v>24426.25</v>
      </c>
      <c r="J183" s="13">
        <v>24438.75</v>
      </c>
    </row>
    <row r="184" spans="1:2" ht="12.75">
      <c r="A184" s="4"/>
      <c r="B184" s="13"/>
    </row>
    <row r="185" spans="1:2" ht="12.75">
      <c r="A185" s="4"/>
      <c r="B185" s="13"/>
    </row>
    <row r="186" spans="1:2" ht="12.75">
      <c r="A186" s="3" t="s">
        <v>420</v>
      </c>
      <c r="B186" s="12" t="s">
        <v>877</v>
      </c>
    </row>
    <row r="187" spans="1:10" ht="12.75">
      <c r="A187" s="4" t="s">
        <v>421</v>
      </c>
      <c r="B187" s="13" t="s">
        <v>58</v>
      </c>
      <c r="J187" s="13">
        <v>860</v>
      </c>
    </row>
    <row r="188" spans="1:10" ht="12.75">
      <c r="A188" s="4" t="s">
        <v>422</v>
      </c>
      <c r="B188" s="13" t="s">
        <v>829</v>
      </c>
      <c r="D188" s="43">
        <v>17646</v>
      </c>
      <c r="F188" s="13">
        <f>25500+935</f>
        <v>26435</v>
      </c>
      <c r="H188" s="13">
        <v>26530</v>
      </c>
      <c r="J188" s="13">
        <v>29139.49</v>
      </c>
    </row>
    <row r="189" spans="1:10" ht="12.75">
      <c r="A189" s="4" t="s">
        <v>423</v>
      </c>
      <c r="B189" s="13" t="s">
        <v>6</v>
      </c>
      <c r="D189" s="22">
        <v>5370</v>
      </c>
      <c r="F189" s="13">
        <v>6250</v>
      </c>
      <c r="H189" s="13">
        <v>4768.75</v>
      </c>
      <c r="J189" s="13">
        <v>5899.06</v>
      </c>
    </row>
    <row r="190" spans="1:10" ht="12.75">
      <c r="A190" s="4" t="s">
        <v>424</v>
      </c>
      <c r="B190" s="13" t="s">
        <v>425</v>
      </c>
      <c r="D190" s="19">
        <v>4308</v>
      </c>
      <c r="F190" s="13">
        <v>2500</v>
      </c>
      <c r="H190" s="13">
        <v>2920</v>
      </c>
      <c r="J190" s="13">
        <v>3079.88</v>
      </c>
    </row>
    <row r="191" spans="1:10" ht="12.75">
      <c r="A191" s="4" t="s">
        <v>426</v>
      </c>
      <c r="B191" s="13" t="s">
        <v>7</v>
      </c>
      <c r="D191" s="19">
        <v>4200</v>
      </c>
      <c r="F191" s="13">
        <v>3200</v>
      </c>
      <c r="H191" s="13">
        <v>3550</v>
      </c>
      <c r="J191" s="13">
        <v>4719.25</v>
      </c>
    </row>
    <row r="192" spans="1:10" ht="12.75">
      <c r="A192" s="4" t="s">
        <v>427</v>
      </c>
      <c r="B192" s="13" t="s">
        <v>428</v>
      </c>
      <c r="D192" s="19">
        <v>804</v>
      </c>
      <c r="F192" s="13">
        <v>1200</v>
      </c>
      <c r="H192" s="13">
        <v>1140</v>
      </c>
      <c r="J192" s="13">
        <v>1068.55</v>
      </c>
    </row>
    <row r="193" spans="1:10" ht="12.75">
      <c r="A193" s="4" t="s">
        <v>429</v>
      </c>
      <c r="B193" s="13" t="s">
        <v>430</v>
      </c>
      <c r="D193" s="19">
        <v>948</v>
      </c>
      <c r="F193" s="13">
        <v>1000</v>
      </c>
      <c r="H193" s="13">
        <v>2262.5</v>
      </c>
      <c r="J193" s="13">
        <v>1389.12</v>
      </c>
    </row>
    <row r="194" spans="1:10" ht="12.75">
      <c r="A194" s="4" t="s">
        <v>431</v>
      </c>
      <c r="B194" s="13" t="s">
        <v>8</v>
      </c>
      <c r="D194" s="19">
        <v>390</v>
      </c>
      <c r="F194" s="13">
        <v>600</v>
      </c>
      <c r="H194" s="13">
        <v>437.5</v>
      </c>
      <c r="J194" s="13">
        <v>694.56</v>
      </c>
    </row>
    <row r="195" spans="1:10" ht="12.75">
      <c r="A195" s="4" t="s">
        <v>432</v>
      </c>
      <c r="B195" s="13" t="s">
        <v>158</v>
      </c>
      <c r="D195" s="19">
        <v>1650</v>
      </c>
      <c r="F195" s="13">
        <v>1250</v>
      </c>
      <c r="H195" s="20">
        <v>465</v>
      </c>
      <c r="J195" s="13">
        <v>1905.44</v>
      </c>
    </row>
    <row r="196" spans="1:10" ht="12.75">
      <c r="A196" s="4" t="s">
        <v>433</v>
      </c>
      <c r="B196" s="13" t="s">
        <v>434</v>
      </c>
      <c r="C196" s="18" t="s">
        <v>786</v>
      </c>
      <c r="D196" s="13">
        <v>10000</v>
      </c>
      <c r="F196" s="13">
        <v>10000</v>
      </c>
      <c r="H196" s="13">
        <v>10000</v>
      </c>
      <c r="J196" s="13">
        <v>10000</v>
      </c>
    </row>
    <row r="197" spans="1:2" ht="12.75">
      <c r="A197" s="4"/>
      <c r="B197" s="13"/>
    </row>
    <row r="198" spans="1:2" ht="12.75">
      <c r="A198" s="4"/>
      <c r="B198" s="13"/>
    </row>
    <row r="199" spans="1:2" ht="12.75">
      <c r="A199" s="3" t="s">
        <v>435</v>
      </c>
      <c r="B199" s="12" t="s">
        <v>34</v>
      </c>
    </row>
    <row r="200" spans="1:2" ht="12.75">
      <c r="A200" s="4" t="s">
        <v>436</v>
      </c>
      <c r="B200" s="13" t="s">
        <v>59</v>
      </c>
    </row>
    <row r="201" spans="1:10" ht="12.75">
      <c r="A201" s="4" t="s">
        <v>437</v>
      </c>
      <c r="B201" s="13" t="s">
        <v>159</v>
      </c>
      <c r="D201" s="19">
        <v>4092</v>
      </c>
      <c r="F201" s="13">
        <v>3410</v>
      </c>
      <c r="H201" s="13">
        <v>3720</v>
      </c>
      <c r="J201" s="13">
        <v>4398.9</v>
      </c>
    </row>
    <row r="202" spans="1:10" ht="12.75">
      <c r="A202" s="4" t="s">
        <v>438</v>
      </c>
      <c r="B202" s="13" t="s">
        <v>160</v>
      </c>
      <c r="D202" s="19">
        <v>600</v>
      </c>
      <c r="F202" s="13">
        <v>600</v>
      </c>
      <c r="H202" s="13">
        <v>550</v>
      </c>
      <c r="J202" s="13">
        <v>391.3</v>
      </c>
    </row>
    <row r="203" spans="1:10" ht="12.75">
      <c r="A203" s="4" t="s">
        <v>439</v>
      </c>
      <c r="B203" s="13" t="s">
        <v>440</v>
      </c>
      <c r="D203" s="19">
        <v>220</v>
      </c>
      <c r="F203" s="13">
        <v>300</v>
      </c>
      <c r="H203" s="13">
        <v>225</v>
      </c>
      <c r="J203" s="13">
        <v>237.58</v>
      </c>
    </row>
    <row r="204" spans="1:10" ht="12.75">
      <c r="A204" s="4" t="s">
        <v>441</v>
      </c>
      <c r="B204" s="13" t="s">
        <v>442</v>
      </c>
      <c r="D204" s="19">
        <v>170</v>
      </c>
      <c r="F204" s="13">
        <v>220</v>
      </c>
      <c r="H204" s="13">
        <v>125</v>
      </c>
      <c r="J204" s="13">
        <v>77.4</v>
      </c>
    </row>
    <row r="205" spans="1:10" ht="12.75">
      <c r="A205" s="4" t="s">
        <v>443</v>
      </c>
      <c r="B205" s="13" t="s">
        <v>60</v>
      </c>
      <c r="C205" s="18" t="s">
        <v>786</v>
      </c>
      <c r="D205" s="13">
        <v>5000</v>
      </c>
      <c r="F205" s="13">
        <v>5000</v>
      </c>
      <c r="H205" s="13">
        <v>5000</v>
      </c>
      <c r="J205" s="13">
        <v>5000</v>
      </c>
    </row>
    <row r="206" spans="1:2" ht="12.75">
      <c r="A206" s="4"/>
      <c r="B206" s="13"/>
    </row>
    <row r="207" spans="1:2" ht="12.75">
      <c r="A207" s="4"/>
      <c r="B207" s="13"/>
    </row>
    <row r="208" spans="1:2" ht="12.75">
      <c r="A208" s="3" t="s">
        <v>444</v>
      </c>
      <c r="B208" s="12" t="s">
        <v>33</v>
      </c>
    </row>
    <row r="209" spans="1:2" ht="12.75">
      <c r="A209" s="4" t="s">
        <v>445</v>
      </c>
      <c r="B209" s="13" t="s">
        <v>61</v>
      </c>
    </row>
    <row r="210" spans="1:10" ht="12.75">
      <c r="A210" s="4" t="s">
        <v>446</v>
      </c>
      <c r="B210" s="13" t="s">
        <v>161</v>
      </c>
      <c r="F210" s="13">
        <v>100</v>
      </c>
      <c r="H210" s="13">
        <v>125</v>
      </c>
      <c r="J210" s="13">
        <v>860</v>
      </c>
    </row>
    <row r="211" spans="1:10" ht="12.75">
      <c r="A211" s="4" t="s">
        <v>447</v>
      </c>
      <c r="B211" s="13" t="s">
        <v>162</v>
      </c>
      <c r="D211" s="19">
        <f>3960+2670+1780+500</f>
        <v>8910</v>
      </c>
      <c r="F211" s="13">
        <f>5400+3375+1980+625</f>
        <v>11380</v>
      </c>
      <c r="H211" s="13">
        <f>3800+2362.5+1200+181.25</f>
        <v>7543.75</v>
      </c>
      <c r="J211" s="13">
        <v>8380.59</v>
      </c>
    </row>
    <row r="212" spans="1:10" ht="12.75">
      <c r="A212" s="4" t="s">
        <v>448</v>
      </c>
      <c r="B212" s="13" t="s">
        <v>778</v>
      </c>
      <c r="C212" s="18" t="s">
        <v>786</v>
      </c>
      <c r="D212" s="13">
        <v>2500</v>
      </c>
      <c r="H212" s="13">
        <v>2500</v>
      </c>
      <c r="J212" s="13">
        <v>2500</v>
      </c>
    </row>
    <row r="213" spans="1:2" ht="12.75">
      <c r="A213" s="4"/>
      <c r="B213" s="13"/>
    </row>
    <row r="214" spans="1:2" ht="12.75">
      <c r="A214" s="4"/>
      <c r="B214" s="13"/>
    </row>
    <row r="215" spans="1:2" ht="12.75">
      <c r="A215" s="3" t="s">
        <v>449</v>
      </c>
      <c r="B215" s="12" t="s">
        <v>32</v>
      </c>
    </row>
    <row r="216" spans="1:10" ht="12.75">
      <c r="A216" s="4" t="s">
        <v>450</v>
      </c>
      <c r="B216" s="13" t="s">
        <v>451</v>
      </c>
      <c r="D216" s="19">
        <v>25200</v>
      </c>
      <c r="F216" s="43">
        <v>4680</v>
      </c>
      <c r="H216" s="13">
        <f>9660+18358.31</f>
        <v>28018.31</v>
      </c>
      <c r="J216" s="13">
        <v>25155</v>
      </c>
    </row>
    <row r="217" spans="1:10" ht="12.75">
      <c r="A217" s="4" t="s">
        <v>452</v>
      </c>
      <c r="B217" s="13" t="s">
        <v>163</v>
      </c>
      <c r="D217" s="22">
        <v>1000</v>
      </c>
      <c r="F217" s="22">
        <v>3000</v>
      </c>
      <c r="J217" s="13">
        <v>1935</v>
      </c>
    </row>
    <row r="218" spans="1:10" ht="12.75">
      <c r="A218" s="4" t="s">
        <v>453</v>
      </c>
      <c r="B218" s="13" t="s">
        <v>164</v>
      </c>
      <c r="D218" s="22">
        <v>1000</v>
      </c>
      <c r="F218" s="22">
        <v>2000</v>
      </c>
      <c r="H218" s="13">
        <v>500</v>
      </c>
      <c r="J218" s="13">
        <v>645</v>
      </c>
    </row>
    <row r="219" spans="1:10" ht="12.75">
      <c r="A219" s="4" t="s">
        <v>454</v>
      </c>
      <c r="B219" s="13" t="s">
        <v>62</v>
      </c>
      <c r="D219" s="19">
        <v>1000</v>
      </c>
      <c r="F219" s="22">
        <v>1500</v>
      </c>
      <c r="H219" s="13">
        <v>500</v>
      </c>
      <c r="J219" s="13">
        <v>860</v>
      </c>
    </row>
    <row r="220" spans="1:10" ht="12.75">
      <c r="A220" s="4" t="s">
        <v>455</v>
      </c>
      <c r="B220" s="13" t="s">
        <v>9</v>
      </c>
      <c r="D220" s="19">
        <v>50</v>
      </c>
      <c r="F220" s="13">
        <v>100</v>
      </c>
      <c r="H220" s="13">
        <v>25</v>
      </c>
      <c r="J220" s="13">
        <v>258</v>
      </c>
    </row>
    <row r="221" spans="1:10" ht="12.75">
      <c r="A221" s="4" t="s">
        <v>456</v>
      </c>
      <c r="B221" s="13" t="s">
        <v>10</v>
      </c>
      <c r="D221" s="19">
        <v>11880</v>
      </c>
      <c r="F221" s="13">
        <f>7488+2496</f>
        <v>9984</v>
      </c>
      <c r="H221" s="13">
        <v>9832.5</v>
      </c>
      <c r="J221" s="13">
        <v>18070.75</v>
      </c>
    </row>
    <row r="222" spans="1:10" ht="12.75">
      <c r="A222" s="4" t="s">
        <v>457</v>
      </c>
      <c r="B222" s="13" t="s">
        <v>830</v>
      </c>
      <c r="D222" s="19">
        <v>11880</v>
      </c>
      <c r="F222" s="13">
        <f>7488+2480</f>
        <v>9968</v>
      </c>
      <c r="H222" s="13">
        <v>9832.5</v>
      </c>
      <c r="J222" s="13">
        <v>13598.75</v>
      </c>
    </row>
    <row r="223" spans="1:2" ht="12.75">
      <c r="A223" s="4"/>
      <c r="B223" s="13"/>
    </row>
    <row r="224" spans="1:2" ht="12.75">
      <c r="A224" s="4"/>
      <c r="B224" s="13"/>
    </row>
    <row r="225" spans="1:2" ht="12.75">
      <c r="A225" s="3" t="s">
        <v>458</v>
      </c>
      <c r="B225" s="12" t="s">
        <v>31</v>
      </c>
    </row>
    <row r="226" spans="1:10" ht="12.75">
      <c r="A226" s="4" t="s">
        <v>459</v>
      </c>
      <c r="B226" s="13" t="s">
        <v>460</v>
      </c>
      <c r="D226" s="19">
        <v>50</v>
      </c>
      <c r="F226" s="13">
        <v>175</v>
      </c>
      <c r="H226" s="13">
        <v>37.5</v>
      </c>
      <c r="J226" s="13">
        <v>118.25</v>
      </c>
    </row>
    <row r="227" spans="1:10" ht="12.75">
      <c r="A227" s="4" t="s">
        <v>461</v>
      </c>
      <c r="B227" s="13" t="s">
        <v>165</v>
      </c>
      <c r="D227" s="19">
        <v>60</v>
      </c>
      <c r="F227" s="13">
        <v>90</v>
      </c>
      <c r="H227" s="13">
        <v>135</v>
      </c>
      <c r="J227" s="13">
        <v>344</v>
      </c>
    </row>
    <row r="228" spans="1:10" ht="12.75">
      <c r="A228" s="4" t="s">
        <v>462</v>
      </c>
      <c r="B228" s="13" t="s">
        <v>831</v>
      </c>
      <c r="D228" s="19">
        <v>275</v>
      </c>
      <c r="F228" s="13">
        <v>180</v>
      </c>
      <c r="H228" s="13">
        <v>206.25</v>
      </c>
      <c r="J228" s="13">
        <v>87.08</v>
      </c>
    </row>
    <row r="229" spans="1:10" ht="12.75">
      <c r="A229" s="4" t="s">
        <v>463</v>
      </c>
      <c r="B229" s="13" t="s">
        <v>166</v>
      </c>
      <c r="D229" s="22">
        <v>50</v>
      </c>
      <c r="F229" s="13">
        <v>75</v>
      </c>
      <c r="H229" s="13">
        <v>135</v>
      </c>
      <c r="J229" s="13">
        <v>64.5</v>
      </c>
    </row>
    <row r="230" spans="1:10" ht="12.75">
      <c r="A230" s="4" t="s">
        <v>464</v>
      </c>
      <c r="B230" s="13" t="s">
        <v>167</v>
      </c>
      <c r="D230" s="19">
        <v>730</v>
      </c>
      <c r="F230" s="13">
        <v>555</v>
      </c>
      <c r="H230" s="13">
        <v>502</v>
      </c>
      <c r="J230" s="13">
        <v>21.5</v>
      </c>
    </row>
    <row r="231" spans="1:10" ht="12.75">
      <c r="A231" s="4" t="s">
        <v>465</v>
      </c>
      <c r="B231" s="13" t="s">
        <v>466</v>
      </c>
      <c r="D231" s="19">
        <v>1140</v>
      </c>
      <c r="F231" s="13">
        <v>950</v>
      </c>
      <c r="H231" s="13">
        <v>620</v>
      </c>
      <c r="J231" s="13">
        <v>824.58</v>
      </c>
    </row>
    <row r="232" spans="1:10" ht="12.75">
      <c r="A232" s="4" t="s">
        <v>467</v>
      </c>
      <c r="B232" s="13" t="s">
        <v>468</v>
      </c>
      <c r="D232" s="19">
        <v>200</v>
      </c>
      <c r="F232" s="13">
        <v>250</v>
      </c>
      <c r="H232" s="13">
        <v>17.5</v>
      </c>
      <c r="J232" s="13">
        <v>25.8</v>
      </c>
    </row>
    <row r="233" spans="1:10" ht="12.75">
      <c r="A233" s="4" t="s">
        <v>469</v>
      </c>
      <c r="B233" s="13" t="s">
        <v>168</v>
      </c>
      <c r="D233" s="19">
        <v>64</v>
      </c>
      <c r="F233" s="13">
        <v>250</v>
      </c>
      <c r="H233" s="13">
        <v>210</v>
      </c>
      <c r="J233" s="13">
        <v>451.5</v>
      </c>
    </row>
    <row r="234" spans="1:10" ht="12.75">
      <c r="A234" s="4" t="s">
        <v>470</v>
      </c>
      <c r="B234" s="13" t="s">
        <v>63</v>
      </c>
      <c r="D234" s="19">
        <v>135</v>
      </c>
      <c r="F234" s="13">
        <v>700</v>
      </c>
      <c r="H234" s="13">
        <v>126</v>
      </c>
      <c r="J234" s="13">
        <v>86</v>
      </c>
    </row>
    <row r="235" spans="1:2" ht="12.75">
      <c r="A235" s="4"/>
      <c r="B235" s="13"/>
    </row>
    <row r="236" spans="1:2" ht="12.75">
      <c r="A236" s="4"/>
      <c r="B236" s="13"/>
    </row>
    <row r="237" spans="1:2" ht="12.75">
      <c r="A237" s="3" t="s">
        <v>471</v>
      </c>
      <c r="B237" s="12" t="s">
        <v>30</v>
      </c>
    </row>
    <row r="238" spans="1:10" ht="12.75">
      <c r="A238" s="4" t="s">
        <v>472</v>
      </c>
      <c r="B238" s="13" t="s">
        <v>473</v>
      </c>
      <c r="D238" s="19">
        <v>200</v>
      </c>
      <c r="F238" s="13">
        <v>350</v>
      </c>
      <c r="H238" s="13">
        <v>71.25</v>
      </c>
      <c r="J238" s="13">
        <v>344</v>
      </c>
    </row>
    <row r="239" spans="1:10" ht="12.75">
      <c r="A239" s="4" t="s">
        <v>474</v>
      </c>
      <c r="B239" s="13" t="s">
        <v>475</v>
      </c>
      <c r="D239" s="19">
        <v>200</v>
      </c>
      <c r="F239" s="13">
        <v>550</v>
      </c>
      <c r="H239" s="13">
        <v>107.5</v>
      </c>
      <c r="J239" s="13">
        <v>344</v>
      </c>
    </row>
    <row r="240" spans="1:10" ht="12.75">
      <c r="A240" s="4" t="s">
        <v>476</v>
      </c>
      <c r="B240" s="13" t="s">
        <v>169</v>
      </c>
      <c r="D240" s="19">
        <v>60</v>
      </c>
      <c r="F240" s="13">
        <v>385</v>
      </c>
      <c r="H240" s="13">
        <v>213.75</v>
      </c>
      <c r="J240" s="13">
        <v>129</v>
      </c>
    </row>
    <row r="241" spans="1:10" ht="12.75">
      <c r="A241" s="4" t="s">
        <v>477</v>
      </c>
      <c r="B241" s="13" t="s">
        <v>170</v>
      </c>
      <c r="D241" s="19">
        <v>6900</v>
      </c>
      <c r="F241" s="13">
        <v>5750</v>
      </c>
      <c r="H241" s="13">
        <v>5400</v>
      </c>
      <c r="J241" s="13">
        <v>5880</v>
      </c>
    </row>
    <row r="242" spans="1:10" ht="12.75">
      <c r="A242" s="4" t="s">
        <v>478</v>
      </c>
      <c r="B242" s="13" t="s">
        <v>171</v>
      </c>
      <c r="D242" s="19">
        <v>2687</v>
      </c>
      <c r="F242" s="13">
        <v>3300</v>
      </c>
      <c r="H242" s="13">
        <v>4425</v>
      </c>
      <c r="J242" s="13">
        <v>4192.5</v>
      </c>
    </row>
    <row r="243" spans="1:10" ht="12.75">
      <c r="A243" s="4" t="s">
        <v>479</v>
      </c>
      <c r="B243" s="13" t="s">
        <v>67</v>
      </c>
      <c r="D243" s="22">
        <v>100</v>
      </c>
      <c r="F243" s="13">
        <v>210</v>
      </c>
      <c r="H243" s="13">
        <v>828</v>
      </c>
      <c r="J243" s="13">
        <v>756</v>
      </c>
    </row>
    <row r="244" spans="1:10" ht="12.75">
      <c r="A244" s="4" t="s">
        <v>480</v>
      </c>
      <c r="B244" s="13" t="s">
        <v>481</v>
      </c>
      <c r="D244" s="19">
        <v>2088</v>
      </c>
      <c r="F244" s="13">
        <f>1490+150</f>
        <v>1640</v>
      </c>
      <c r="H244" s="22">
        <v>3360</v>
      </c>
      <c r="J244" s="13">
        <v>237.18</v>
      </c>
    </row>
    <row r="245" spans="1:10" ht="12.75">
      <c r="A245" s="4" t="s">
        <v>482</v>
      </c>
      <c r="B245" s="13" t="s">
        <v>483</v>
      </c>
      <c r="D245" s="19">
        <v>3133</v>
      </c>
      <c r="F245" s="13">
        <v>2611</v>
      </c>
      <c r="H245" s="43"/>
      <c r="J245" s="13">
        <v>2496.6</v>
      </c>
    </row>
    <row r="246" spans="1:10" ht="12.75">
      <c r="A246" s="4" t="s">
        <v>484</v>
      </c>
      <c r="B246" s="13" t="s">
        <v>64</v>
      </c>
      <c r="D246" s="19">
        <v>425</v>
      </c>
      <c r="F246" s="13">
        <v>560</v>
      </c>
      <c r="H246" s="22">
        <v>350</v>
      </c>
      <c r="J246" s="13">
        <v>290.25</v>
      </c>
    </row>
    <row r="247" spans="1:10" ht="12.75">
      <c r="A247" s="4" t="s">
        <v>485</v>
      </c>
      <c r="B247" s="13" t="s">
        <v>172</v>
      </c>
      <c r="D247" s="19">
        <v>200</v>
      </c>
      <c r="F247" s="13">
        <v>125</v>
      </c>
      <c r="H247" s="13">
        <v>43.75</v>
      </c>
      <c r="J247" s="13">
        <v>408.5</v>
      </c>
    </row>
    <row r="248" spans="1:10" ht="12.75">
      <c r="A248" s="4" t="s">
        <v>486</v>
      </c>
      <c r="B248" s="13" t="s">
        <v>65</v>
      </c>
      <c r="D248" s="19">
        <v>96</v>
      </c>
      <c r="F248" s="13">
        <v>250</v>
      </c>
      <c r="H248" s="13">
        <v>525</v>
      </c>
      <c r="J248" s="13">
        <v>451.5</v>
      </c>
    </row>
    <row r="249" spans="1:10" ht="12.75">
      <c r="A249" s="4" t="s">
        <v>487</v>
      </c>
      <c r="B249" s="13" t="s">
        <v>173</v>
      </c>
      <c r="D249" s="19">
        <v>150</v>
      </c>
      <c r="F249" s="13">
        <v>500</v>
      </c>
      <c r="H249" s="13">
        <v>168</v>
      </c>
      <c r="J249" s="13">
        <v>86</v>
      </c>
    </row>
    <row r="250" spans="1:10" ht="12.75">
      <c r="A250" s="4" t="s">
        <v>488</v>
      </c>
      <c r="B250" s="13" t="s">
        <v>174</v>
      </c>
      <c r="D250" s="19">
        <v>70</v>
      </c>
      <c r="F250" s="13">
        <v>700</v>
      </c>
      <c r="H250" s="13">
        <v>126</v>
      </c>
      <c r="J250" s="13">
        <v>86</v>
      </c>
    </row>
    <row r="251" spans="1:10" ht="12.75">
      <c r="A251" s="4" t="s">
        <v>489</v>
      </c>
      <c r="B251" s="13" t="s">
        <v>175</v>
      </c>
      <c r="D251" s="19">
        <v>64</v>
      </c>
      <c r="F251" s="13">
        <v>250</v>
      </c>
      <c r="H251" s="13">
        <v>210</v>
      </c>
      <c r="J251" s="13">
        <v>451.5</v>
      </c>
    </row>
    <row r="252" spans="1:10" ht="12.75">
      <c r="A252" s="4" t="s">
        <v>490</v>
      </c>
      <c r="B252" s="13" t="s">
        <v>176</v>
      </c>
      <c r="D252" s="19">
        <v>40</v>
      </c>
      <c r="F252" s="13">
        <v>700</v>
      </c>
      <c r="H252" s="13">
        <v>49</v>
      </c>
      <c r="J252" s="13">
        <v>86</v>
      </c>
    </row>
    <row r="253" spans="1:2" ht="12.75">
      <c r="A253" s="4"/>
      <c r="B253" s="13"/>
    </row>
    <row r="254" spans="1:2" ht="12.75">
      <c r="A254" s="4"/>
      <c r="B254" s="13"/>
    </row>
    <row r="255" spans="1:2" ht="12.75">
      <c r="A255" s="3" t="s">
        <v>491</v>
      </c>
      <c r="B255" s="12" t="s">
        <v>29</v>
      </c>
    </row>
    <row r="256" spans="1:10" ht="12.75">
      <c r="A256" s="4" t="s">
        <v>492</v>
      </c>
      <c r="B256" s="13" t="s">
        <v>66</v>
      </c>
      <c r="D256" s="19">
        <v>75</v>
      </c>
      <c r="F256" s="13">
        <v>450</v>
      </c>
      <c r="H256" s="13">
        <v>30</v>
      </c>
      <c r="J256" s="13">
        <v>129</v>
      </c>
    </row>
    <row r="257" spans="1:10" ht="12.75">
      <c r="A257" s="4" t="s">
        <v>493</v>
      </c>
      <c r="B257" s="13" t="s">
        <v>494</v>
      </c>
      <c r="D257" s="19">
        <v>180</v>
      </c>
      <c r="F257" s="13">
        <v>375</v>
      </c>
      <c r="H257" s="13">
        <v>87.5</v>
      </c>
      <c r="J257" s="13">
        <v>279.5</v>
      </c>
    </row>
    <row r="258" spans="1:10" ht="12.75">
      <c r="A258" s="4" t="s">
        <v>495</v>
      </c>
      <c r="B258" s="13" t="s">
        <v>177</v>
      </c>
      <c r="D258" s="22">
        <v>100</v>
      </c>
      <c r="F258" s="13">
        <v>90</v>
      </c>
      <c r="H258" s="13">
        <v>135</v>
      </c>
      <c r="J258" s="13">
        <v>51.28</v>
      </c>
    </row>
    <row r="259" spans="1:10" ht="12.75">
      <c r="A259" s="4" t="s">
        <v>496</v>
      </c>
      <c r="B259" s="13" t="s">
        <v>832</v>
      </c>
      <c r="D259" s="43">
        <v>1938</v>
      </c>
      <c r="F259" s="13">
        <v>1490</v>
      </c>
      <c r="H259" s="13">
        <v>600.3</v>
      </c>
      <c r="J259" s="13">
        <v>100.07</v>
      </c>
    </row>
    <row r="260" spans="1:10" ht="12.75">
      <c r="A260" s="4" t="s">
        <v>497</v>
      </c>
      <c r="B260" s="13" t="s">
        <v>483</v>
      </c>
      <c r="D260" s="43">
        <v>3240</v>
      </c>
      <c r="F260" s="13">
        <v>2700</v>
      </c>
      <c r="H260" s="13">
        <v>575</v>
      </c>
      <c r="J260" s="13">
        <v>665.22</v>
      </c>
    </row>
    <row r="261" spans="1:10" ht="12.75">
      <c r="A261" s="4" t="s">
        <v>498</v>
      </c>
      <c r="B261" s="13" t="s">
        <v>64</v>
      </c>
      <c r="D261" s="19">
        <v>425</v>
      </c>
      <c r="F261" s="13">
        <v>210</v>
      </c>
      <c r="H261" s="22">
        <v>200</v>
      </c>
      <c r="J261" s="13">
        <v>290.25</v>
      </c>
    </row>
    <row r="262" spans="1:2" ht="12.75">
      <c r="A262" s="4"/>
      <c r="B262" s="13"/>
    </row>
    <row r="263" spans="1:2" ht="12.75">
      <c r="A263" s="4"/>
      <c r="B263" s="13"/>
    </row>
    <row r="264" spans="1:2" ht="12.75">
      <c r="A264" s="3" t="s">
        <v>499</v>
      </c>
      <c r="B264" s="12" t="s">
        <v>28</v>
      </c>
    </row>
    <row r="265" spans="1:10" ht="12.75">
      <c r="A265" s="4" t="s">
        <v>500</v>
      </c>
      <c r="B265" s="13" t="s">
        <v>178</v>
      </c>
      <c r="D265" s="19">
        <v>350</v>
      </c>
      <c r="F265" s="13">
        <f>40+40+55+25</f>
        <v>160</v>
      </c>
      <c r="H265" s="13">
        <v>212.5</v>
      </c>
      <c r="J265" s="13">
        <v>526.75</v>
      </c>
    </row>
    <row r="266" spans="1:10" ht="12.75">
      <c r="A266" s="4" t="s">
        <v>501</v>
      </c>
      <c r="B266" s="13" t="s">
        <v>179</v>
      </c>
      <c r="D266" s="19">
        <v>300</v>
      </c>
      <c r="F266" s="13">
        <v>900</v>
      </c>
      <c r="H266" s="13">
        <v>142.5</v>
      </c>
      <c r="J266" s="13">
        <v>215</v>
      </c>
    </row>
    <row r="267" spans="1:10" ht="12.75">
      <c r="A267" s="4" t="s">
        <v>502</v>
      </c>
      <c r="B267" s="13" t="s">
        <v>833</v>
      </c>
      <c r="D267" s="19">
        <v>100</v>
      </c>
      <c r="F267" s="13">
        <v>150</v>
      </c>
      <c r="H267" s="13">
        <v>75</v>
      </c>
      <c r="J267" s="13">
        <v>150.5</v>
      </c>
    </row>
    <row r="268" spans="1:10" ht="12.75">
      <c r="A268" s="4" t="s">
        <v>503</v>
      </c>
      <c r="B268" s="13" t="s">
        <v>834</v>
      </c>
      <c r="D268" s="19">
        <v>450</v>
      </c>
      <c r="F268" s="13">
        <v>75</v>
      </c>
      <c r="H268" s="13">
        <v>306.25</v>
      </c>
      <c r="J268" s="13">
        <v>451.5</v>
      </c>
    </row>
    <row r="269" spans="1:10" ht="12.75">
      <c r="A269" s="4" t="s">
        <v>504</v>
      </c>
      <c r="B269" s="13" t="s">
        <v>505</v>
      </c>
      <c r="D269" s="19">
        <v>150</v>
      </c>
      <c r="F269" s="13">
        <v>125</v>
      </c>
      <c r="H269" s="13">
        <v>135</v>
      </c>
      <c r="J269" s="13">
        <v>344</v>
      </c>
    </row>
    <row r="270" spans="1:10" ht="12.75">
      <c r="A270" s="4" t="s">
        <v>506</v>
      </c>
      <c r="B270" s="13" t="s">
        <v>11</v>
      </c>
      <c r="D270" s="19">
        <v>275</v>
      </c>
      <c r="F270" s="13">
        <v>36</v>
      </c>
      <c r="H270" s="13">
        <v>81.25</v>
      </c>
      <c r="J270" s="13">
        <v>58.05</v>
      </c>
    </row>
    <row r="271" spans="1:10" ht="12.75">
      <c r="A271" s="4" t="s">
        <v>507</v>
      </c>
      <c r="B271" s="13" t="s">
        <v>67</v>
      </c>
      <c r="D271" s="22">
        <v>100</v>
      </c>
      <c r="F271" s="13">
        <v>90</v>
      </c>
      <c r="H271" s="13">
        <v>225</v>
      </c>
      <c r="J271" s="13">
        <v>51.28</v>
      </c>
    </row>
    <row r="272" spans="1:10" ht="12.75">
      <c r="A272" s="4" t="s">
        <v>508</v>
      </c>
      <c r="B272" s="13" t="s">
        <v>835</v>
      </c>
      <c r="D272" s="19">
        <v>810</v>
      </c>
      <c r="F272" s="13">
        <v>625</v>
      </c>
      <c r="H272" s="43">
        <v>840</v>
      </c>
      <c r="J272" s="13">
        <v>170.74</v>
      </c>
    </row>
    <row r="273" spans="1:10" ht="12.75">
      <c r="A273" s="4" t="s">
        <v>509</v>
      </c>
      <c r="B273" s="13" t="s">
        <v>483</v>
      </c>
      <c r="D273" s="19">
        <v>1560</v>
      </c>
      <c r="F273" s="13">
        <v>1300</v>
      </c>
      <c r="H273" s="43">
        <v>1344</v>
      </c>
      <c r="J273" s="13">
        <v>1094.5</v>
      </c>
    </row>
    <row r="274" spans="1:10" ht="12.75">
      <c r="A274" s="4" t="s">
        <v>510</v>
      </c>
      <c r="B274" s="13" t="s">
        <v>68</v>
      </c>
      <c r="D274" s="19">
        <v>64</v>
      </c>
      <c r="F274" s="13">
        <v>250</v>
      </c>
      <c r="H274" s="13">
        <v>210</v>
      </c>
      <c r="J274" s="13">
        <v>451.5</v>
      </c>
    </row>
    <row r="275" spans="1:10" ht="12.75">
      <c r="A275" s="4" t="s">
        <v>511</v>
      </c>
      <c r="B275" s="13" t="s">
        <v>180</v>
      </c>
      <c r="D275" s="19">
        <v>135</v>
      </c>
      <c r="F275" s="13">
        <v>0</v>
      </c>
      <c r="H275" s="13">
        <v>126</v>
      </c>
      <c r="J275" s="13">
        <v>86</v>
      </c>
    </row>
    <row r="276" spans="1:2" ht="12.75">
      <c r="A276" s="4"/>
      <c r="B276" s="13"/>
    </row>
    <row r="277" spans="1:2" ht="12.75">
      <c r="A277" s="4"/>
      <c r="B277" s="13"/>
    </row>
    <row r="278" spans="1:2" ht="12.75">
      <c r="A278" s="3" t="s">
        <v>512</v>
      </c>
      <c r="B278" s="12" t="s">
        <v>27</v>
      </c>
    </row>
    <row r="279" spans="1:10" ht="12.75">
      <c r="A279" s="4" t="s">
        <v>513</v>
      </c>
      <c r="B279" s="13" t="s">
        <v>514</v>
      </c>
      <c r="D279" s="19">
        <v>50</v>
      </c>
      <c r="F279" s="13">
        <v>25</v>
      </c>
      <c r="H279" s="13">
        <v>25</v>
      </c>
      <c r="J279" s="13">
        <v>32.25</v>
      </c>
    </row>
    <row r="280" spans="1:10" ht="12.75">
      <c r="A280" s="4" t="s">
        <v>515</v>
      </c>
      <c r="B280" s="13" t="s">
        <v>516</v>
      </c>
      <c r="D280" s="19">
        <v>30</v>
      </c>
      <c r="F280" s="13">
        <v>25</v>
      </c>
      <c r="H280" s="13">
        <v>16.25</v>
      </c>
      <c r="J280" s="13">
        <v>25.8</v>
      </c>
    </row>
    <row r="281" spans="1:10" ht="12.75">
      <c r="A281" s="4" t="s">
        <v>517</v>
      </c>
      <c r="B281" s="13" t="s">
        <v>518</v>
      </c>
      <c r="D281" s="19">
        <v>50</v>
      </c>
      <c r="F281" s="13">
        <v>160</v>
      </c>
      <c r="H281" s="13">
        <v>368.57</v>
      </c>
      <c r="J281" s="13">
        <v>612.75</v>
      </c>
    </row>
    <row r="282" spans="1:2" ht="12.75">
      <c r="A282" s="4"/>
      <c r="B282" s="13"/>
    </row>
    <row r="283" spans="1:2" ht="12.75">
      <c r="A283" s="4"/>
      <c r="B283" s="13"/>
    </row>
    <row r="284" spans="1:2" ht="12.75">
      <c r="A284" s="3" t="s">
        <v>519</v>
      </c>
      <c r="B284" s="12" t="s">
        <v>26</v>
      </c>
    </row>
    <row r="285" spans="1:10" ht="12.75">
      <c r="A285" s="4" t="s">
        <v>520</v>
      </c>
      <c r="B285" s="13" t="s">
        <v>836</v>
      </c>
      <c r="D285" s="19">
        <v>200</v>
      </c>
      <c r="F285" s="13">
        <v>500</v>
      </c>
      <c r="H285" s="13">
        <v>187.5</v>
      </c>
      <c r="J285" s="13">
        <v>258</v>
      </c>
    </row>
    <row r="286" spans="1:10" ht="12.75">
      <c r="A286" s="4" t="s">
        <v>521</v>
      </c>
      <c r="B286" s="13" t="s">
        <v>837</v>
      </c>
      <c r="D286" s="19">
        <v>275</v>
      </c>
      <c r="F286" s="13">
        <v>500</v>
      </c>
      <c r="H286" s="13">
        <v>112.5</v>
      </c>
      <c r="J286" s="13">
        <v>387</v>
      </c>
    </row>
    <row r="287" spans="1:10" ht="12.75">
      <c r="A287" s="4" t="s">
        <v>522</v>
      </c>
      <c r="B287" s="13" t="s">
        <v>523</v>
      </c>
      <c r="D287" s="19">
        <v>75</v>
      </c>
      <c r="F287" s="13">
        <v>150</v>
      </c>
      <c r="H287" s="13">
        <v>87.5</v>
      </c>
      <c r="J287" s="13">
        <v>440.75</v>
      </c>
    </row>
    <row r="288" spans="1:10" ht="12.75">
      <c r="A288" s="4" t="s">
        <v>524</v>
      </c>
      <c r="B288" s="13" t="s">
        <v>838</v>
      </c>
      <c r="D288" s="19">
        <v>30</v>
      </c>
      <c r="F288" s="13">
        <v>75</v>
      </c>
      <c r="H288" s="13">
        <v>71.25</v>
      </c>
      <c r="J288" s="13">
        <v>43</v>
      </c>
    </row>
    <row r="289" spans="1:2" ht="12.75">
      <c r="A289" s="4"/>
      <c r="B289" s="13"/>
    </row>
    <row r="290" spans="1:2" ht="12.75">
      <c r="A290" s="4"/>
      <c r="B290" s="13"/>
    </row>
    <row r="291" spans="1:2" ht="12.75">
      <c r="A291" s="3" t="s">
        <v>525</v>
      </c>
      <c r="B291" s="12" t="s">
        <v>25</v>
      </c>
    </row>
    <row r="292" spans="1:2" ht="12.75">
      <c r="A292" s="4" t="s">
        <v>526</v>
      </c>
      <c r="B292" s="13" t="s">
        <v>69</v>
      </c>
    </row>
    <row r="293" spans="1:6" ht="12.75">
      <c r="A293" s="4" t="s">
        <v>527</v>
      </c>
      <c r="B293" s="13" t="s">
        <v>70</v>
      </c>
      <c r="F293" s="13">
        <v>100</v>
      </c>
    </row>
    <row r="294" spans="1:10" ht="12.75">
      <c r="A294" s="4" t="s">
        <v>528</v>
      </c>
      <c r="B294" s="13" t="s">
        <v>71</v>
      </c>
      <c r="C294" s="18" t="s">
        <v>786</v>
      </c>
      <c r="D294" s="13">
        <v>1000</v>
      </c>
      <c r="F294" s="13">
        <v>1000</v>
      </c>
      <c r="H294" s="13">
        <v>1000</v>
      </c>
      <c r="J294" s="13">
        <v>1000</v>
      </c>
    </row>
    <row r="295" spans="1:2" ht="12.75">
      <c r="A295" s="4"/>
      <c r="B295" s="13"/>
    </row>
    <row r="296" spans="1:2" ht="12.75">
      <c r="A296" s="4"/>
      <c r="B296" s="13"/>
    </row>
    <row r="297" spans="1:2" ht="12.75">
      <c r="A297" s="3" t="s">
        <v>529</v>
      </c>
      <c r="B297" s="12" t="s">
        <v>24</v>
      </c>
    </row>
    <row r="298" spans="1:10" ht="12.75">
      <c r="A298" s="4" t="s">
        <v>530</v>
      </c>
      <c r="B298" s="13" t="s">
        <v>531</v>
      </c>
      <c r="D298" s="19">
        <v>60</v>
      </c>
      <c r="F298" s="13">
        <v>64</v>
      </c>
      <c r="H298" s="13">
        <v>368.57</v>
      </c>
      <c r="J298" s="13">
        <v>112.88</v>
      </c>
    </row>
    <row r="299" spans="1:2" ht="12.75">
      <c r="A299" s="4"/>
      <c r="B299" s="13"/>
    </row>
    <row r="300" spans="1:2" ht="12.75">
      <c r="A300" s="4"/>
      <c r="B300" s="13"/>
    </row>
    <row r="301" spans="1:2" ht="12.75">
      <c r="A301" s="3" t="s">
        <v>532</v>
      </c>
      <c r="B301" s="12" t="s">
        <v>23</v>
      </c>
    </row>
    <row r="302" spans="1:2" ht="12.75">
      <c r="A302" s="4" t="s">
        <v>533</v>
      </c>
      <c r="B302" s="13" t="s">
        <v>72</v>
      </c>
    </row>
    <row r="303" spans="1:10" ht="12.75">
      <c r="A303" s="4" t="s">
        <v>534</v>
      </c>
      <c r="B303" s="13" t="s">
        <v>73</v>
      </c>
      <c r="F303" s="13">
        <v>100</v>
      </c>
      <c r="J303" s="13" t="s">
        <v>862</v>
      </c>
    </row>
    <row r="304" spans="1:10" ht="12.75">
      <c r="A304" s="4" t="s">
        <v>535</v>
      </c>
      <c r="B304" s="13" t="s">
        <v>71</v>
      </c>
      <c r="C304" s="18" t="s">
        <v>786</v>
      </c>
      <c r="D304" s="13">
        <v>1000</v>
      </c>
      <c r="F304" s="13">
        <v>1000</v>
      </c>
      <c r="H304" s="13">
        <v>1000</v>
      </c>
      <c r="J304" s="13">
        <v>1000</v>
      </c>
    </row>
    <row r="305" spans="1:2" ht="12.75">
      <c r="A305" s="4"/>
      <c r="B305" s="13"/>
    </row>
    <row r="306" spans="1:2" ht="12.75">
      <c r="A306" s="4"/>
      <c r="B306" s="13"/>
    </row>
    <row r="307" spans="1:2" ht="12.75">
      <c r="A307" s="3" t="s">
        <v>536</v>
      </c>
      <c r="B307" s="12" t="s">
        <v>365</v>
      </c>
    </row>
    <row r="308" spans="1:10" ht="12.75">
      <c r="A308" s="4" t="s">
        <v>537</v>
      </c>
      <c r="B308" s="13" t="s">
        <v>839</v>
      </c>
      <c r="D308" s="19">
        <v>60</v>
      </c>
      <c r="F308" s="13">
        <v>30</v>
      </c>
      <c r="H308" s="13">
        <v>20</v>
      </c>
      <c r="J308" s="13">
        <v>10.75</v>
      </c>
    </row>
    <row r="309" spans="1:10" ht="12.75">
      <c r="A309" s="4" t="s">
        <v>538</v>
      </c>
      <c r="B309" s="13" t="s">
        <v>840</v>
      </c>
      <c r="D309" s="19">
        <v>60</v>
      </c>
      <c r="F309" s="13">
        <v>30</v>
      </c>
      <c r="H309" s="13">
        <v>6.25</v>
      </c>
      <c r="J309" s="13">
        <v>25.8</v>
      </c>
    </row>
    <row r="310" spans="1:10" ht="12.75">
      <c r="A310" s="4" t="s">
        <v>539</v>
      </c>
      <c r="B310" s="13" t="s">
        <v>841</v>
      </c>
      <c r="D310" s="19">
        <v>160</v>
      </c>
      <c r="F310" s="13">
        <v>200</v>
      </c>
      <c r="H310" s="13">
        <v>135</v>
      </c>
      <c r="J310" s="13">
        <v>124.7</v>
      </c>
    </row>
    <row r="311" spans="1:10" ht="12.75">
      <c r="A311" s="4" t="s">
        <v>540</v>
      </c>
      <c r="B311" s="13" t="s">
        <v>842</v>
      </c>
      <c r="D311" s="19">
        <v>50</v>
      </c>
      <c r="F311" s="13">
        <v>25</v>
      </c>
      <c r="H311" s="13">
        <v>60</v>
      </c>
      <c r="J311" s="13">
        <v>43</v>
      </c>
    </row>
    <row r="312" spans="1:10" ht="12.75">
      <c r="A312" s="4" t="s">
        <v>541</v>
      </c>
      <c r="B312" s="13" t="s">
        <v>542</v>
      </c>
      <c r="D312" s="19">
        <v>150</v>
      </c>
      <c r="F312" s="13">
        <v>125</v>
      </c>
      <c r="H312" s="13">
        <v>212.5</v>
      </c>
      <c r="J312" s="13">
        <v>215</v>
      </c>
    </row>
    <row r="313" spans="1:2" ht="12.75">
      <c r="A313" s="4"/>
      <c r="B313" s="13"/>
    </row>
    <row r="314" spans="1:2" ht="12.75">
      <c r="A314" s="4"/>
      <c r="B314" s="13"/>
    </row>
    <row r="315" spans="1:2" ht="12.75">
      <c r="A315" s="3" t="s">
        <v>543</v>
      </c>
      <c r="B315" s="12" t="s">
        <v>22</v>
      </c>
    </row>
    <row r="316" spans="1:10" ht="12.75">
      <c r="A316" s="4" t="s">
        <v>544</v>
      </c>
      <c r="B316" s="13" t="s">
        <v>843</v>
      </c>
      <c r="D316" s="19">
        <v>60</v>
      </c>
      <c r="F316" s="13">
        <v>50</v>
      </c>
      <c r="H316" s="13">
        <v>60</v>
      </c>
      <c r="J316" s="13">
        <v>38.7</v>
      </c>
    </row>
    <row r="317" spans="1:10" ht="12.75">
      <c r="A317" s="4" t="s">
        <v>545</v>
      </c>
      <c r="B317" s="13" t="s">
        <v>844</v>
      </c>
      <c r="D317" s="19">
        <v>50</v>
      </c>
      <c r="F317" s="13">
        <v>125</v>
      </c>
      <c r="H317" s="13">
        <v>71.25</v>
      </c>
      <c r="J317" s="13">
        <v>440.75</v>
      </c>
    </row>
    <row r="318" spans="1:10" ht="12.75">
      <c r="A318" s="4" t="s">
        <v>546</v>
      </c>
      <c r="B318" s="13" t="s">
        <v>74</v>
      </c>
      <c r="D318" s="19">
        <v>90</v>
      </c>
      <c r="F318" s="13">
        <v>75</v>
      </c>
      <c r="H318" s="13">
        <v>90</v>
      </c>
      <c r="J318" s="13">
        <v>58.05</v>
      </c>
    </row>
    <row r="319" spans="1:2" ht="12.75">
      <c r="A319" s="4"/>
      <c r="B319" s="13"/>
    </row>
    <row r="320" spans="1:2" ht="12.75">
      <c r="A320" s="4"/>
      <c r="B320" s="13"/>
    </row>
    <row r="321" spans="1:2" ht="12.75">
      <c r="A321" s="3" t="s">
        <v>547</v>
      </c>
      <c r="B321" s="12" t="s">
        <v>21</v>
      </c>
    </row>
    <row r="322" spans="1:2" ht="12.75">
      <c r="A322" s="4" t="s">
        <v>548</v>
      </c>
      <c r="B322" s="13" t="s">
        <v>72</v>
      </c>
    </row>
    <row r="323" spans="1:10" ht="12.75">
      <c r="A323" s="4" t="s">
        <v>549</v>
      </c>
      <c r="B323" s="13" t="s">
        <v>70</v>
      </c>
      <c r="F323" s="13">
        <v>100</v>
      </c>
      <c r="J323" s="13" t="s">
        <v>862</v>
      </c>
    </row>
    <row r="324" spans="1:10" ht="12.75">
      <c r="A324" s="4" t="s">
        <v>550</v>
      </c>
      <c r="B324" s="13" t="s">
        <v>71</v>
      </c>
      <c r="D324" s="19">
        <v>1500</v>
      </c>
      <c r="F324" s="13">
        <v>1500</v>
      </c>
      <c r="H324" s="13">
        <v>1500</v>
      </c>
      <c r="J324" s="13">
        <v>1500</v>
      </c>
    </row>
    <row r="325" spans="1:2" ht="12.75">
      <c r="A325" s="4"/>
      <c r="B325" s="13"/>
    </row>
    <row r="326" spans="1:2" ht="12.75">
      <c r="A326" s="4"/>
      <c r="B326" s="13"/>
    </row>
    <row r="327" spans="1:2" ht="12.75">
      <c r="A327" s="3" t="s">
        <v>551</v>
      </c>
      <c r="B327" s="12" t="s">
        <v>203</v>
      </c>
    </row>
    <row r="328" spans="1:10" ht="12.75">
      <c r="A328" s="4" t="s">
        <v>552</v>
      </c>
      <c r="B328" s="13" t="s">
        <v>181</v>
      </c>
      <c r="D328" s="19">
        <v>500</v>
      </c>
      <c r="F328" s="13">
        <v>500</v>
      </c>
      <c r="H328" s="13">
        <v>600</v>
      </c>
      <c r="J328" s="13">
        <v>387</v>
      </c>
    </row>
    <row r="329" spans="1:10" ht="12.75">
      <c r="A329" s="4" t="s">
        <v>553</v>
      </c>
      <c r="B329" s="13" t="s">
        <v>182</v>
      </c>
      <c r="D329" s="19">
        <v>2500</v>
      </c>
      <c r="F329" s="13">
        <v>2000</v>
      </c>
      <c r="H329" s="13">
        <v>1562.5</v>
      </c>
      <c r="J329" s="13">
        <v>1612.5</v>
      </c>
    </row>
    <row r="330" spans="1:10" ht="12.75">
      <c r="A330" s="4" t="s">
        <v>554</v>
      </c>
      <c r="B330" s="13" t="s">
        <v>183</v>
      </c>
      <c r="D330" s="19">
        <v>300</v>
      </c>
      <c r="F330" s="13">
        <v>450</v>
      </c>
      <c r="H330" s="13">
        <v>300</v>
      </c>
      <c r="J330" s="13">
        <v>483.75</v>
      </c>
    </row>
    <row r="331" spans="1:10" ht="12.75">
      <c r="A331" s="4" t="s">
        <v>555</v>
      </c>
      <c r="B331" s="13" t="s">
        <v>184</v>
      </c>
      <c r="D331" s="19">
        <v>100</v>
      </c>
      <c r="F331" s="13">
        <v>100</v>
      </c>
      <c r="H331" s="13">
        <v>1375</v>
      </c>
      <c r="J331" s="13">
        <v>967.5</v>
      </c>
    </row>
    <row r="332" spans="1:10" ht="12.75">
      <c r="A332" s="4" t="s">
        <v>556</v>
      </c>
      <c r="B332" s="13" t="s">
        <v>75</v>
      </c>
      <c r="D332" s="19">
        <v>100</v>
      </c>
      <c r="F332" s="13">
        <v>150</v>
      </c>
      <c r="H332" s="13">
        <v>375</v>
      </c>
      <c r="J332" s="13">
        <v>150.5</v>
      </c>
    </row>
    <row r="333" spans="1:10" ht="12.75">
      <c r="A333" s="4" t="s">
        <v>557</v>
      </c>
      <c r="B333" s="13" t="s">
        <v>558</v>
      </c>
      <c r="D333" s="19">
        <v>180</v>
      </c>
      <c r="F333" s="13">
        <v>500</v>
      </c>
      <c r="H333" s="13">
        <v>375</v>
      </c>
      <c r="J333" s="13">
        <v>645</v>
      </c>
    </row>
    <row r="334" spans="1:10" ht="12.75">
      <c r="A334" s="4" t="s">
        <v>559</v>
      </c>
      <c r="B334" s="13" t="s">
        <v>560</v>
      </c>
      <c r="D334" s="19">
        <v>50</v>
      </c>
      <c r="F334" s="13">
        <v>200</v>
      </c>
      <c r="H334" s="13">
        <v>225</v>
      </c>
      <c r="J334" s="13">
        <v>64.5</v>
      </c>
    </row>
    <row r="335" spans="1:10" ht="12.75">
      <c r="A335" s="4" t="s">
        <v>561</v>
      </c>
      <c r="B335" s="13" t="s">
        <v>204</v>
      </c>
      <c r="D335" s="19">
        <v>100</v>
      </c>
      <c r="F335" s="13">
        <v>500</v>
      </c>
      <c r="H335" s="13">
        <v>1575</v>
      </c>
      <c r="J335" s="13">
        <v>322.5</v>
      </c>
    </row>
    <row r="336" spans="1:10" ht="12.75">
      <c r="A336" s="4" t="s">
        <v>562</v>
      </c>
      <c r="B336" s="13" t="s">
        <v>563</v>
      </c>
      <c r="D336" s="43">
        <v>2000</v>
      </c>
      <c r="F336" s="13">
        <v>8400</v>
      </c>
      <c r="H336" s="20">
        <v>8952.3</v>
      </c>
      <c r="J336" s="13">
        <v>8600</v>
      </c>
    </row>
    <row r="337" spans="1:10" ht="12.75">
      <c r="A337" s="4" t="s">
        <v>564</v>
      </c>
      <c r="B337" s="13" t="s">
        <v>76</v>
      </c>
      <c r="D337" s="19">
        <v>100</v>
      </c>
      <c r="F337" s="13">
        <v>100</v>
      </c>
      <c r="H337" s="13">
        <v>250</v>
      </c>
      <c r="J337" s="13">
        <v>177.38</v>
      </c>
    </row>
    <row r="338" spans="1:10" ht="12.75">
      <c r="A338" s="4" t="s">
        <v>565</v>
      </c>
      <c r="B338" s="13" t="s">
        <v>77</v>
      </c>
      <c r="D338" s="19">
        <v>1000</v>
      </c>
      <c r="F338" s="13">
        <v>100</v>
      </c>
      <c r="H338" s="13">
        <v>625</v>
      </c>
      <c r="J338" s="13">
        <v>279.5</v>
      </c>
    </row>
    <row r="339" spans="1:10" ht="12.75">
      <c r="A339" s="4" t="s">
        <v>566</v>
      </c>
      <c r="B339" s="13" t="s">
        <v>567</v>
      </c>
      <c r="D339" s="19">
        <v>150</v>
      </c>
      <c r="F339" s="13">
        <v>150</v>
      </c>
      <c r="H339" s="13">
        <v>62.5</v>
      </c>
      <c r="J339" s="13">
        <v>34.4</v>
      </c>
    </row>
    <row r="340" spans="1:10" ht="12.75">
      <c r="A340" s="4" t="s">
        <v>568</v>
      </c>
      <c r="B340" s="13" t="s">
        <v>569</v>
      </c>
      <c r="D340" s="19">
        <v>150</v>
      </c>
      <c r="F340" s="13" t="s">
        <v>862</v>
      </c>
      <c r="H340" s="13">
        <v>125</v>
      </c>
      <c r="J340" s="13">
        <v>34.4</v>
      </c>
    </row>
    <row r="341" spans="1:10" ht="12.75">
      <c r="A341" s="4" t="s">
        <v>570</v>
      </c>
      <c r="B341" s="13" t="s">
        <v>78</v>
      </c>
      <c r="D341" s="19">
        <v>50</v>
      </c>
      <c r="F341" s="13">
        <v>120</v>
      </c>
      <c r="H341" s="13">
        <v>200</v>
      </c>
      <c r="J341" s="13">
        <v>64.5</v>
      </c>
    </row>
    <row r="342" spans="1:10" ht="12.75">
      <c r="A342" s="4" t="s">
        <v>571</v>
      </c>
      <c r="B342" s="13" t="s">
        <v>572</v>
      </c>
      <c r="D342" s="19">
        <v>180</v>
      </c>
      <c r="F342" s="13">
        <v>200</v>
      </c>
      <c r="H342" s="13">
        <v>450</v>
      </c>
      <c r="J342" s="13">
        <v>172</v>
      </c>
    </row>
    <row r="343" spans="1:10" ht="12.75">
      <c r="A343" s="4" t="s">
        <v>573</v>
      </c>
      <c r="B343" s="13" t="s">
        <v>79</v>
      </c>
      <c r="D343" s="19">
        <v>75</v>
      </c>
      <c r="F343" s="13">
        <v>100</v>
      </c>
      <c r="H343" s="13">
        <v>112.5</v>
      </c>
      <c r="J343" s="13">
        <v>45.69</v>
      </c>
    </row>
    <row r="344" spans="1:2" ht="12.75">
      <c r="A344" s="4"/>
      <c r="B344" s="13"/>
    </row>
    <row r="345" spans="1:2" ht="12.75">
      <c r="A345" s="4"/>
      <c r="B345" s="13"/>
    </row>
    <row r="346" spans="1:2" ht="12.75">
      <c r="A346" s="3" t="s">
        <v>574</v>
      </c>
      <c r="B346" s="12" t="s">
        <v>20</v>
      </c>
    </row>
    <row r="347" spans="1:10" ht="12.75">
      <c r="A347" s="4" t="s">
        <v>575</v>
      </c>
      <c r="B347" s="13" t="s">
        <v>845</v>
      </c>
      <c r="D347" s="19">
        <v>50</v>
      </c>
      <c r="F347" s="13">
        <v>30</v>
      </c>
      <c r="H347" s="13">
        <v>7.5</v>
      </c>
      <c r="J347" s="13">
        <v>16.13</v>
      </c>
    </row>
    <row r="348" spans="1:10" ht="12.75">
      <c r="A348" s="4" t="s">
        <v>576</v>
      </c>
      <c r="B348" s="13" t="s">
        <v>80</v>
      </c>
      <c r="D348" s="19">
        <v>150</v>
      </c>
      <c r="F348" s="13">
        <v>150</v>
      </c>
      <c r="H348" s="13">
        <v>180</v>
      </c>
      <c r="J348" s="13">
        <v>116.1</v>
      </c>
    </row>
    <row r="349" spans="1:10" ht="12.75">
      <c r="A349" s="4" t="s">
        <v>577</v>
      </c>
      <c r="B349" s="13" t="s">
        <v>81</v>
      </c>
      <c r="D349" s="19">
        <v>160</v>
      </c>
      <c r="F349" s="13">
        <v>600</v>
      </c>
      <c r="H349" s="13">
        <v>445</v>
      </c>
      <c r="J349" s="13">
        <v>301</v>
      </c>
    </row>
    <row r="350" spans="1:10" ht="12.75">
      <c r="A350" s="4" t="s">
        <v>578</v>
      </c>
      <c r="B350" s="13" t="s">
        <v>579</v>
      </c>
      <c r="D350" s="19">
        <v>350</v>
      </c>
      <c r="F350" s="13">
        <v>450</v>
      </c>
      <c r="H350" s="13">
        <v>352.8</v>
      </c>
      <c r="J350" s="13">
        <v>430</v>
      </c>
    </row>
    <row r="351" spans="1:2" ht="12.75">
      <c r="A351" s="4"/>
      <c r="B351" s="13"/>
    </row>
    <row r="352" spans="1:2" ht="12.75">
      <c r="A352" s="4"/>
      <c r="B352" s="13"/>
    </row>
    <row r="353" spans="1:2" ht="12.75">
      <c r="A353" s="3" t="s">
        <v>580</v>
      </c>
      <c r="B353" s="12" t="s">
        <v>19</v>
      </c>
    </row>
    <row r="354" spans="1:10" ht="12.75">
      <c r="A354" s="4" t="s">
        <v>581</v>
      </c>
      <c r="B354" s="13" t="s">
        <v>846</v>
      </c>
      <c r="D354" s="19">
        <v>40</v>
      </c>
      <c r="F354" s="13">
        <v>150</v>
      </c>
      <c r="H354" s="13">
        <v>111.25</v>
      </c>
      <c r="J354" s="13">
        <v>86</v>
      </c>
    </row>
    <row r="355" spans="1:10" ht="12.75">
      <c r="A355" s="4" t="s">
        <v>582</v>
      </c>
      <c r="B355" s="13" t="s">
        <v>583</v>
      </c>
      <c r="D355" s="19">
        <v>360</v>
      </c>
      <c r="F355" s="13">
        <v>1350</v>
      </c>
      <c r="H355" s="13">
        <v>1001.25</v>
      </c>
      <c r="J355" s="13">
        <v>483.75</v>
      </c>
    </row>
    <row r="356" spans="1:10" ht="12.75">
      <c r="A356" s="4" t="s">
        <v>584</v>
      </c>
      <c r="B356" s="13" t="s">
        <v>579</v>
      </c>
      <c r="D356" s="19">
        <v>350</v>
      </c>
      <c r="F356" s="13">
        <v>648</v>
      </c>
      <c r="H356" s="13">
        <v>546</v>
      </c>
      <c r="J356" s="13">
        <v>430</v>
      </c>
    </row>
    <row r="357" spans="1:2" ht="12.75">
      <c r="A357" s="4"/>
      <c r="B357" s="13"/>
    </row>
    <row r="358" spans="1:2" ht="12.75">
      <c r="A358" s="4"/>
      <c r="B358" s="13"/>
    </row>
    <row r="359" spans="1:2" ht="12.75">
      <c r="A359" s="3" t="s">
        <v>585</v>
      </c>
      <c r="B359" s="12" t="s">
        <v>18</v>
      </c>
    </row>
    <row r="360" spans="1:10" ht="12.75">
      <c r="A360" s="4" t="s">
        <v>586</v>
      </c>
      <c r="B360" s="13" t="s">
        <v>587</v>
      </c>
      <c r="D360" s="19">
        <v>60</v>
      </c>
      <c r="F360" s="13">
        <v>50</v>
      </c>
      <c r="H360" s="13">
        <v>75</v>
      </c>
      <c r="J360" s="13">
        <v>80.63</v>
      </c>
    </row>
    <row r="361" spans="1:10" ht="12.75">
      <c r="A361" s="4" t="s">
        <v>588</v>
      </c>
      <c r="B361" s="13" t="s">
        <v>589</v>
      </c>
      <c r="D361" s="19">
        <v>60</v>
      </c>
      <c r="F361" s="13">
        <v>75</v>
      </c>
      <c r="H361" s="13">
        <v>62.5</v>
      </c>
      <c r="J361" s="13">
        <v>107.5</v>
      </c>
    </row>
    <row r="362" spans="1:10" ht="12.75">
      <c r="A362" s="4" t="s">
        <v>590</v>
      </c>
      <c r="B362" s="13" t="s">
        <v>591</v>
      </c>
      <c r="D362" s="19">
        <v>400</v>
      </c>
      <c r="F362" s="13">
        <v>600</v>
      </c>
      <c r="H362" s="13">
        <v>240</v>
      </c>
      <c r="J362" s="13">
        <v>301</v>
      </c>
    </row>
    <row r="363" spans="1:10" ht="12.75">
      <c r="A363" s="4" t="s">
        <v>592</v>
      </c>
      <c r="B363" s="13" t="s">
        <v>593</v>
      </c>
      <c r="D363" s="19">
        <v>200</v>
      </c>
      <c r="F363" s="13">
        <v>300</v>
      </c>
      <c r="H363" s="13">
        <v>125</v>
      </c>
      <c r="J363" s="13">
        <v>301</v>
      </c>
    </row>
    <row r="364" spans="1:10" ht="12.75">
      <c r="A364" s="4" t="s">
        <v>594</v>
      </c>
      <c r="B364" s="13" t="s">
        <v>595</v>
      </c>
      <c r="D364" s="19">
        <v>200</v>
      </c>
      <c r="F364" s="13">
        <v>300</v>
      </c>
      <c r="H364" s="13">
        <v>120</v>
      </c>
      <c r="J364" s="13">
        <v>225.75</v>
      </c>
    </row>
    <row r="365" spans="1:10" ht="12.75">
      <c r="A365" s="4" t="s">
        <v>596</v>
      </c>
      <c r="B365" s="13" t="s">
        <v>593</v>
      </c>
      <c r="D365" s="19">
        <v>200</v>
      </c>
      <c r="F365" s="13">
        <v>300</v>
      </c>
      <c r="H365" s="13">
        <v>125</v>
      </c>
      <c r="J365" s="13">
        <v>301</v>
      </c>
    </row>
    <row r="366" spans="1:10" ht="12.75">
      <c r="A366" s="4" t="s">
        <v>597</v>
      </c>
      <c r="B366" s="13" t="s">
        <v>598</v>
      </c>
      <c r="D366" s="19">
        <v>30</v>
      </c>
      <c r="F366" s="13">
        <v>35</v>
      </c>
      <c r="H366" s="13">
        <v>37.5</v>
      </c>
      <c r="J366" s="13">
        <v>40.31</v>
      </c>
    </row>
    <row r="367" spans="1:10" ht="12.75">
      <c r="A367" s="4" t="s">
        <v>599</v>
      </c>
      <c r="B367" s="13" t="s">
        <v>185</v>
      </c>
      <c r="D367" s="19">
        <v>200</v>
      </c>
      <c r="F367" s="13">
        <v>300</v>
      </c>
      <c r="H367" s="13">
        <v>125</v>
      </c>
      <c r="J367" s="13">
        <v>301</v>
      </c>
    </row>
    <row r="368" spans="1:10" ht="12.75">
      <c r="A368" s="4" t="s">
        <v>600</v>
      </c>
      <c r="B368" s="13" t="s">
        <v>579</v>
      </c>
      <c r="D368" s="19">
        <v>600</v>
      </c>
      <c r="F368" s="13">
        <v>300</v>
      </c>
      <c r="H368" s="13">
        <v>672</v>
      </c>
      <c r="J368" s="13">
        <v>430</v>
      </c>
    </row>
    <row r="369" spans="1:2" ht="12.75">
      <c r="A369" s="4"/>
      <c r="B369" s="13"/>
    </row>
    <row r="370" spans="1:2" ht="12.75">
      <c r="A370" s="4"/>
      <c r="B370" s="13"/>
    </row>
    <row r="371" spans="1:2" ht="12.75">
      <c r="A371" s="3" t="s">
        <v>601</v>
      </c>
      <c r="B371" s="12" t="s">
        <v>205</v>
      </c>
    </row>
    <row r="372" spans="1:2" ht="12.75">
      <c r="A372" s="4" t="s">
        <v>602</v>
      </c>
      <c r="B372" s="13" t="s">
        <v>82</v>
      </c>
    </row>
    <row r="373" spans="1:2" ht="12.75">
      <c r="A373" s="4"/>
      <c r="B373" s="13"/>
    </row>
    <row r="374" spans="1:2" ht="12.75">
      <c r="A374" s="4"/>
      <c r="B374" s="13"/>
    </row>
    <row r="375" spans="1:4" ht="12.75">
      <c r="A375" s="3" t="s">
        <v>603</v>
      </c>
      <c r="B375" s="12" t="s">
        <v>17</v>
      </c>
      <c r="D375" s="19">
        <v>155850</v>
      </c>
    </row>
    <row r="376" spans="1:6" ht="12.75">
      <c r="A376" s="4" t="s">
        <v>604</v>
      </c>
      <c r="B376" s="13" t="s">
        <v>83</v>
      </c>
      <c r="F376" s="13" t="s">
        <v>862</v>
      </c>
    </row>
    <row r="377" spans="1:10" ht="12.75">
      <c r="A377" s="4" t="s">
        <v>605</v>
      </c>
      <c r="B377" s="13" t="s">
        <v>606</v>
      </c>
      <c r="F377" s="13" t="s">
        <v>862</v>
      </c>
      <c r="J377" s="13" t="s">
        <v>862</v>
      </c>
    </row>
    <row r="378" spans="1:10" ht="12.75">
      <c r="A378" s="4" t="s">
        <v>607</v>
      </c>
      <c r="B378" s="13" t="s">
        <v>608</v>
      </c>
      <c r="F378" s="13" t="s">
        <v>862</v>
      </c>
      <c r="H378" s="13">
        <v>126</v>
      </c>
      <c r="J378" s="13" t="s">
        <v>862</v>
      </c>
    </row>
    <row r="379" spans="1:10" ht="12.75">
      <c r="A379" s="4" t="s">
        <v>609</v>
      </c>
      <c r="B379" s="13" t="s">
        <v>186</v>
      </c>
      <c r="D379" s="19">
        <v>200</v>
      </c>
      <c r="F379" s="13">
        <v>500</v>
      </c>
      <c r="H379" s="13">
        <v>378</v>
      </c>
      <c r="J379" s="13">
        <v>645</v>
      </c>
    </row>
    <row r="380" spans="1:10" ht="12.75">
      <c r="A380" s="4" t="s">
        <v>610</v>
      </c>
      <c r="B380" s="13" t="s">
        <v>84</v>
      </c>
      <c r="F380" s="13" t="s">
        <v>862</v>
      </c>
      <c r="H380" s="21">
        <v>95968.39</v>
      </c>
      <c r="J380" s="13" t="s">
        <v>862</v>
      </c>
    </row>
    <row r="381" spans="1:10" ht="12.75">
      <c r="A381" s="4" t="s">
        <v>611</v>
      </c>
      <c r="B381" s="13" t="s">
        <v>85</v>
      </c>
      <c r="F381" s="13" t="s">
        <v>862</v>
      </c>
      <c r="H381" s="21"/>
      <c r="J381" s="13" t="s">
        <v>862</v>
      </c>
    </row>
    <row r="382" spans="1:10" ht="12.75">
      <c r="A382" s="4" t="s">
        <v>612</v>
      </c>
      <c r="B382" s="13" t="s">
        <v>613</v>
      </c>
      <c r="F382" s="13" t="s">
        <v>862</v>
      </c>
      <c r="H382" s="21"/>
      <c r="J382" s="13" t="s">
        <v>862</v>
      </c>
    </row>
    <row r="383" spans="1:10" ht="12.75">
      <c r="A383" s="4" t="s">
        <v>614</v>
      </c>
      <c r="B383" s="13" t="s">
        <v>86</v>
      </c>
      <c r="F383" s="13" t="s">
        <v>862</v>
      </c>
      <c r="H383" s="21"/>
      <c r="J383" s="13" t="s">
        <v>862</v>
      </c>
    </row>
    <row r="384" spans="1:10" ht="12.75">
      <c r="A384" s="4" t="s">
        <v>615</v>
      </c>
      <c r="B384" s="13" t="s">
        <v>616</v>
      </c>
      <c r="F384" s="13" t="s">
        <v>862</v>
      </c>
      <c r="H384" s="21"/>
      <c r="J384" s="13">
        <v>112875</v>
      </c>
    </row>
    <row r="385" spans="1:10" ht="12.75">
      <c r="A385" s="4" t="s">
        <v>617</v>
      </c>
      <c r="B385" s="13" t="s">
        <v>618</v>
      </c>
      <c r="F385" s="13" t="s">
        <v>862</v>
      </c>
      <c r="H385" s="21"/>
      <c r="J385" s="13" t="s">
        <v>862</v>
      </c>
    </row>
    <row r="386" spans="1:10" ht="12.75">
      <c r="A386" s="4" t="s">
        <v>619</v>
      </c>
      <c r="B386" s="13" t="s">
        <v>620</v>
      </c>
      <c r="F386" s="13" t="s">
        <v>862</v>
      </c>
      <c r="H386" s="21"/>
      <c r="J386" s="13" t="s">
        <v>862</v>
      </c>
    </row>
    <row r="387" spans="1:10" ht="12.75">
      <c r="A387" s="4" t="s">
        <v>621</v>
      </c>
      <c r="B387" s="13" t="s">
        <v>622</v>
      </c>
      <c r="F387" s="13" t="s">
        <v>862</v>
      </c>
      <c r="H387" s="21"/>
      <c r="J387" s="13" t="s">
        <v>862</v>
      </c>
    </row>
    <row r="388" spans="1:10" ht="12.75">
      <c r="A388" s="4" t="s">
        <v>623</v>
      </c>
      <c r="B388" s="13" t="s">
        <v>87</v>
      </c>
      <c r="F388" s="13" t="s">
        <v>862</v>
      </c>
      <c r="H388" s="21"/>
      <c r="J388" s="13" t="s">
        <v>862</v>
      </c>
    </row>
    <row r="389" spans="1:10" ht="12.75">
      <c r="A389" s="4" t="s">
        <v>624</v>
      </c>
      <c r="B389" s="13" t="s">
        <v>88</v>
      </c>
      <c r="H389" s="21"/>
      <c r="J389" s="13" t="s">
        <v>862</v>
      </c>
    </row>
    <row r="390" spans="1:10" ht="12.75">
      <c r="A390" s="4" t="s">
        <v>624</v>
      </c>
      <c r="B390" s="13" t="s">
        <v>12</v>
      </c>
      <c r="F390" s="13">
        <v>28512</v>
      </c>
      <c r="H390" s="21"/>
      <c r="J390" s="13" t="s">
        <v>862</v>
      </c>
    </row>
    <row r="391" spans="1:10" ht="12.75">
      <c r="A391" s="4" t="s">
        <v>625</v>
      </c>
      <c r="B391" s="13" t="s">
        <v>206</v>
      </c>
      <c r="F391" s="13" t="s">
        <v>862</v>
      </c>
      <c r="H391" s="21"/>
      <c r="J391" s="13" t="s">
        <v>862</v>
      </c>
    </row>
    <row r="392" spans="1:10" ht="12.75">
      <c r="A392" s="4" t="s">
        <v>626</v>
      </c>
      <c r="B392" s="13" t="s">
        <v>207</v>
      </c>
      <c r="F392" s="13">
        <v>400</v>
      </c>
      <c r="H392" s="21"/>
      <c r="J392" s="13" t="s">
        <v>862</v>
      </c>
    </row>
    <row r="393" spans="1:10" ht="12.75">
      <c r="A393" s="4" t="s">
        <v>627</v>
      </c>
      <c r="B393" s="13" t="s">
        <v>89</v>
      </c>
      <c r="F393" s="13">
        <v>8731</v>
      </c>
      <c r="H393" s="13">
        <v>194.99</v>
      </c>
      <c r="J393" s="13" t="s">
        <v>862</v>
      </c>
    </row>
    <row r="394" spans="1:10" ht="12.75">
      <c r="A394" s="4" t="s">
        <v>628</v>
      </c>
      <c r="B394" s="13" t="s">
        <v>90</v>
      </c>
      <c r="F394" s="13">
        <f>11500+2135</f>
        <v>13635</v>
      </c>
      <c r="J394" s="13" t="s">
        <v>862</v>
      </c>
    </row>
    <row r="395" spans="1:10" ht="12.75">
      <c r="A395" s="4" t="s">
        <v>629</v>
      </c>
      <c r="B395" s="13" t="s">
        <v>91</v>
      </c>
      <c r="D395" s="19">
        <v>400</v>
      </c>
      <c r="F395" s="13">
        <v>240</v>
      </c>
      <c r="H395" s="13">
        <v>2133.6</v>
      </c>
      <c r="J395" s="13">
        <v>1386.75</v>
      </c>
    </row>
    <row r="396" spans="1:10" ht="12.75">
      <c r="A396" s="4" t="s">
        <v>630</v>
      </c>
      <c r="B396" s="13" t="s">
        <v>92</v>
      </c>
      <c r="D396" s="19">
        <v>1000</v>
      </c>
      <c r="F396" s="13">
        <v>350</v>
      </c>
      <c r="H396" s="13">
        <v>1117.2</v>
      </c>
      <c r="J396" s="13" t="s">
        <v>862</v>
      </c>
    </row>
    <row r="397" spans="1:10" ht="12.75">
      <c r="A397" s="4" t="s">
        <v>631</v>
      </c>
      <c r="B397" s="13" t="s">
        <v>93</v>
      </c>
      <c r="F397" s="13">
        <v>60</v>
      </c>
      <c r="H397" s="13">
        <v>212.66</v>
      </c>
      <c r="J397" s="13" t="s">
        <v>862</v>
      </c>
    </row>
    <row r="398" spans="1:10" ht="12.75">
      <c r="A398" s="4" t="s">
        <v>632</v>
      </c>
      <c r="B398" s="13" t="s">
        <v>188</v>
      </c>
      <c r="F398" s="13">
        <v>120</v>
      </c>
      <c r="H398" s="13">
        <v>430.42</v>
      </c>
      <c r="J398" s="13" t="s">
        <v>862</v>
      </c>
    </row>
    <row r="399" spans="1:10" ht="12.75">
      <c r="A399" s="4" t="s">
        <v>633</v>
      </c>
      <c r="B399" s="13" t="s">
        <v>94</v>
      </c>
      <c r="H399" s="13">
        <v>1540</v>
      </c>
      <c r="J399" s="13">
        <v>1096.5</v>
      </c>
    </row>
    <row r="400" spans="1:10" ht="12.75">
      <c r="A400" s="4" t="s">
        <v>634</v>
      </c>
      <c r="B400" s="13" t="s">
        <v>95</v>
      </c>
      <c r="J400" s="13" t="s">
        <v>862</v>
      </c>
    </row>
    <row r="401" spans="1:10" ht="12.75">
      <c r="A401" s="4" t="s">
        <v>635</v>
      </c>
      <c r="B401" s="13" t="s">
        <v>187</v>
      </c>
      <c r="F401" s="13">
        <v>7300</v>
      </c>
      <c r="H401" s="13">
        <v>11938.36</v>
      </c>
      <c r="J401" s="13">
        <v>19886.69</v>
      </c>
    </row>
    <row r="402" spans="1:10" ht="12.75">
      <c r="A402" s="4" t="s">
        <v>636</v>
      </c>
      <c r="B402" s="13" t="s">
        <v>637</v>
      </c>
      <c r="F402" s="13">
        <v>60</v>
      </c>
      <c r="H402" s="13">
        <v>280</v>
      </c>
      <c r="J402" s="13">
        <v>671.88</v>
      </c>
    </row>
    <row r="403" spans="1:2" ht="12.75">
      <c r="A403" s="4"/>
      <c r="B403" s="13"/>
    </row>
    <row r="404" spans="1:2" ht="12.75">
      <c r="A404" s="4"/>
      <c r="B404" s="13"/>
    </row>
    <row r="405" spans="1:2" ht="12.75">
      <c r="A405" s="3" t="s">
        <v>638</v>
      </c>
      <c r="B405" s="12" t="s">
        <v>16</v>
      </c>
    </row>
    <row r="406" spans="1:10" ht="12.75">
      <c r="A406" s="4" t="s">
        <v>639</v>
      </c>
      <c r="B406" s="13" t="s">
        <v>788</v>
      </c>
      <c r="D406" s="19">
        <v>100</v>
      </c>
      <c r="F406" s="13">
        <v>180</v>
      </c>
      <c r="H406" s="13">
        <v>75</v>
      </c>
      <c r="J406" s="13">
        <v>215</v>
      </c>
    </row>
    <row r="407" spans="1:10" ht="12.75">
      <c r="A407" s="4" t="s">
        <v>640</v>
      </c>
      <c r="B407" s="13" t="s">
        <v>96</v>
      </c>
      <c r="D407" s="19">
        <v>450</v>
      </c>
      <c r="H407" s="13">
        <v>522.52</v>
      </c>
      <c r="J407" s="13">
        <v>99.98</v>
      </c>
    </row>
    <row r="408" spans="1:2" ht="12.75">
      <c r="A408" s="4" t="s">
        <v>641</v>
      </c>
      <c r="B408" s="13" t="s">
        <v>642</v>
      </c>
    </row>
    <row r="409" spans="1:10" ht="12.75">
      <c r="A409" s="4" t="s">
        <v>643</v>
      </c>
      <c r="B409" s="13" t="s">
        <v>77</v>
      </c>
      <c r="D409" s="19">
        <v>20</v>
      </c>
      <c r="F409" s="13" t="s">
        <v>862</v>
      </c>
      <c r="H409" s="13">
        <v>14</v>
      </c>
      <c r="J409" s="13" t="s">
        <v>862</v>
      </c>
    </row>
    <row r="410" spans="1:10" ht="12.75">
      <c r="A410" s="4" t="s">
        <v>644</v>
      </c>
      <c r="B410" s="13" t="s">
        <v>645</v>
      </c>
      <c r="D410" s="19">
        <v>50</v>
      </c>
      <c r="F410" s="13">
        <v>75</v>
      </c>
      <c r="H410" s="13">
        <v>82.6</v>
      </c>
      <c r="J410" s="13">
        <v>99.98</v>
      </c>
    </row>
    <row r="411" spans="1:10" ht="12.75">
      <c r="A411" s="4" t="s">
        <v>646</v>
      </c>
      <c r="B411" s="13" t="s">
        <v>97</v>
      </c>
      <c r="D411" s="19">
        <v>150</v>
      </c>
      <c r="F411" s="13">
        <v>125</v>
      </c>
      <c r="H411" s="22">
        <v>100</v>
      </c>
      <c r="J411" s="13">
        <v>161.25</v>
      </c>
    </row>
    <row r="412" spans="1:10" ht="12.75">
      <c r="A412" s="4" t="s">
        <v>647</v>
      </c>
      <c r="B412" s="13" t="s">
        <v>208</v>
      </c>
      <c r="D412" s="19">
        <v>5</v>
      </c>
      <c r="F412" s="13">
        <v>10</v>
      </c>
      <c r="H412" s="13">
        <v>28</v>
      </c>
      <c r="J412" s="13" t="s">
        <v>862</v>
      </c>
    </row>
    <row r="413" spans="1:10" ht="12.75">
      <c r="A413" s="4" t="s">
        <v>648</v>
      </c>
      <c r="B413" s="13" t="s">
        <v>191</v>
      </c>
      <c r="D413" s="19">
        <v>30</v>
      </c>
      <c r="F413" s="13">
        <v>60</v>
      </c>
      <c r="H413" s="13">
        <v>140</v>
      </c>
      <c r="J413" s="13">
        <v>40.31</v>
      </c>
    </row>
    <row r="414" spans="1:4" ht="12.75">
      <c r="A414" s="4" t="s">
        <v>649</v>
      </c>
      <c r="B414" s="13" t="s">
        <v>650</v>
      </c>
      <c r="D414" s="19">
        <v>380</v>
      </c>
    </row>
    <row r="415" spans="1:10" ht="12.75">
      <c r="A415" s="4" t="s">
        <v>651</v>
      </c>
      <c r="B415" s="13" t="s">
        <v>652</v>
      </c>
      <c r="F415" s="13" t="s">
        <v>862</v>
      </c>
      <c r="H415" s="13">
        <v>541.98</v>
      </c>
      <c r="J415" s="13">
        <v>0</v>
      </c>
    </row>
    <row r="416" spans="1:10" ht="12.75">
      <c r="A416" s="4" t="s">
        <v>653</v>
      </c>
      <c r="B416" s="13" t="s">
        <v>189</v>
      </c>
      <c r="F416" s="13">
        <v>30</v>
      </c>
      <c r="J416" s="13" t="s">
        <v>862</v>
      </c>
    </row>
    <row r="417" spans="1:10" ht="12.75">
      <c r="A417" s="4" t="s">
        <v>654</v>
      </c>
      <c r="B417" s="13" t="s">
        <v>98</v>
      </c>
      <c r="J417" s="13" t="s">
        <v>862</v>
      </c>
    </row>
    <row r="418" spans="1:10" ht="12.75">
      <c r="A418" s="4" t="s">
        <v>655</v>
      </c>
      <c r="B418" s="13" t="s">
        <v>209</v>
      </c>
      <c r="F418" s="21">
        <v>550</v>
      </c>
      <c r="J418" s="13" t="s">
        <v>862</v>
      </c>
    </row>
    <row r="419" spans="1:10" ht="12.75">
      <c r="A419" s="4" t="s">
        <v>656</v>
      </c>
      <c r="B419" s="13" t="s">
        <v>99</v>
      </c>
      <c r="F419" s="21"/>
      <c r="J419" s="13" t="s">
        <v>862</v>
      </c>
    </row>
    <row r="420" spans="1:10" ht="12.75">
      <c r="A420" s="4" t="s">
        <v>657</v>
      </c>
      <c r="B420" s="13" t="s">
        <v>210</v>
      </c>
      <c r="F420" s="21"/>
      <c r="J420" s="13" t="s">
        <v>862</v>
      </c>
    </row>
    <row r="421" spans="1:2" ht="12.75">
      <c r="A421" s="4"/>
      <c r="B421" s="13"/>
    </row>
    <row r="422" spans="1:2" ht="12.75">
      <c r="A422" s="4"/>
      <c r="B422" s="13"/>
    </row>
    <row r="423" spans="1:2" ht="12.75">
      <c r="A423" s="3" t="s">
        <v>658</v>
      </c>
      <c r="B423" s="12" t="s">
        <v>15</v>
      </c>
    </row>
    <row r="424" spans="1:10" ht="12.75">
      <c r="A424" s="4" t="s">
        <v>659</v>
      </c>
      <c r="B424" s="13" t="s">
        <v>190</v>
      </c>
      <c r="J424" s="13">
        <v>0</v>
      </c>
    </row>
    <row r="425" spans="1:2" ht="12.75">
      <c r="A425" s="4" t="s">
        <v>660</v>
      </c>
      <c r="B425" s="13" t="s">
        <v>661</v>
      </c>
    </row>
    <row r="426" spans="1:10" ht="12.75">
      <c r="A426" s="4" t="s">
        <v>662</v>
      </c>
      <c r="B426" s="13" t="s">
        <v>100</v>
      </c>
      <c r="D426" s="19">
        <v>300</v>
      </c>
      <c r="F426" s="13">
        <v>1500</v>
      </c>
      <c r="H426" s="13">
        <v>1485</v>
      </c>
      <c r="J426" s="43">
        <v>129</v>
      </c>
    </row>
    <row r="427" spans="1:10" ht="12.75">
      <c r="A427" s="4" t="s">
        <v>663</v>
      </c>
      <c r="B427" s="13" t="s">
        <v>664</v>
      </c>
      <c r="D427" s="22">
        <v>50</v>
      </c>
      <c r="H427" s="13">
        <v>15</v>
      </c>
      <c r="J427" s="13">
        <v>129</v>
      </c>
    </row>
    <row r="428" spans="1:10" ht="12.75">
      <c r="A428" s="4" t="s">
        <v>665</v>
      </c>
      <c r="B428" s="13" t="s">
        <v>101</v>
      </c>
      <c r="D428" s="19">
        <v>150</v>
      </c>
      <c r="F428" s="21">
        <v>300</v>
      </c>
      <c r="J428" s="13">
        <v>64.5</v>
      </c>
    </row>
    <row r="429" spans="1:10" ht="12.75">
      <c r="A429" s="4" t="s">
        <v>666</v>
      </c>
      <c r="B429" s="13" t="s">
        <v>102</v>
      </c>
      <c r="D429" s="19">
        <v>160</v>
      </c>
      <c r="F429" s="21"/>
      <c r="H429" s="13">
        <f>156.25+62.5+62.5+75+187.5</f>
        <v>543.75</v>
      </c>
      <c r="J429" s="13">
        <v>215</v>
      </c>
    </row>
    <row r="430" spans="1:10" ht="12.75">
      <c r="A430" s="4" t="s">
        <v>667</v>
      </c>
      <c r="B430" s="13" t="s">
        <v>0</v>
      </c>
      <c r="D430" s="19">
        <v>60</v>
      </c>
      <c r="F430" s="13">
        <v>125</v>
      </c>
      <c r="H430" s="13">
        <v>60</v>
      </c>
      <c r="J430" s="13">
        <v>172</v>
      </c>
    </row>
    <row r="431" spans="1:10" ht="12.75">
      <c r="A431" s="4" t="s">
        <v>668</v>
      </c>
      <c r="B431" s="13" t="s">
        <v>669</v>
      </c>
      <c r="D431" s="19">
        <v>5</v>
      </c>
      <c r="F431" s="13">
        <v>5</v>
      </c>
      <c r="H431" s="13">
        <v>6.25</v>
      </c>
      <c r="J431" s="13">
        <v>16.13</v>
      </c>
    </row>
    <row r="432" spans="1:10" ht="12.75">
      <c r="A432" s="4" t="s">
        <v>670</v>
      </c>
      <c r="B432" s="13" t="s">
        <v>563</v>
      </c>
      <c r="D432" s="19">
        <v>300</v>
      </c>
      <c r="F432" s="13">
        <v>1000</v>
      </c>
      <c r="H432" s="13">
        <v>550.2</v>
      </c>
      <c r="J432" s="13">
        <v>129</v>
      </c>
    </row>
    <row r="433" spans="1:2" ht="12.75">
      <c r="A433" s="4" t="s">
        <v>671</v>
      </c>
      <c r="B433" s="13" t="s">
        <v>847</v>
      </c>
    </row>
    <row r="434" spans="1:10" ht="12.75">
      <c r="A434" s="4" t="s">
        <v>672</v>
      </c>
      <c r="B434" s="13" t="s">
        <v>192</v>
      </c>
      <c r="D434" s="19">
        <v>400</v>
      </c>
      <c r="F434" s="13">
        <v>375</v>
      </c>
      <c r="H434" s="13">
        <v>225</v>
      </c>
      <c r="J434" s="13">
        <v>86</v>
      </c>
    </row>
    <row r="435" spans="1:10" ht="12.75">
      <c r="A435" s="4" t="s">
        <v>673</v>
      </c>
      <c r="B435" s="13" t="s">
        <v>563</v>
      </c>
      <c r="D435" s="19">
        <v>50</v>
      </c>
      <c r="F435" s="13">
        <v>150</v>
      </c>
      <c r="H435" s="13">
        <v>84</v>
      </c>
      <c r="J435" s="13">
        <v>86</v>
      </c>
    </row>
    <row r="436" spans="1:2" ht="12.75">
      <c r="A436" s="4" t="s">
        <v>674</v>
      </c>
      <c r="B436" s="13" t="s">
        <v>675</v>
      </c>
    </row>
    <row r="437" spans="1:10" ht="12.75">
      <c r="A437" s="4" t="s">
        <v>676</v>
      </c>
      <c r="B437" s="13" t="s">
        <v>779</v>
      </c>
      <c r="D437" s="19">
        <v>100</v>
      </c>
      <c r="F437" s="13">
        <v>245</v>
      </c>
      <c r="H437" s="13">
        <v>75</v>
      </c>
      <c r="J437" s="13">
        <v>86</v>
      </c>
    </row>
    <row r="438" spans="1:10" ht="12.75">
      <c r="A438" s="4" t="s">
        <v>676</v>
      </c>
      <c r="B438" s="13" t="s">
        <v>677</v>
      </c>
      <c r="D438" s="19">
        <v>50</v>
      </c>
      <c r="F438" s="13">
        <v>35</v>
      </c>
      <c r="H438" s="13">
        <v>67.2</v>
      </c>
      <c r="J438" s="13">
        <v>86</v>
      </c>
    </row>
    <row r="439" spans="1:2" ht="12.75">
      <c r="A439" s="4" t="s">
        <v>678</v>
      </c>
      <c r="B439" s="13" t="s">
        <v>679</v>
      </c>
    </row>
    <row r="440" spans="1:10" ht="12.75">
      <c r="A440" s="4" t="s">
        <v>680</v>
      </c>
      <c r="B440" s="13" t="s">
        <v>848</v>
      </c>
      <c r="D440" s="19">
        <v>200</v>
      </c>
      <c r="F440" s="13">
        <v>350</v>
      </c>
      <c r="H440" s="22">
        <v>375</v>
      </c>
      <c r="J440" s="13">
        <v>86</v>
      </c>
    </row>
    <row r="441" spans="1:10" ht="12.75">
      <c r="A441" s="4" t="s">
        <v>681</v>
      </c>
      <c r="B441" s="13" t="s">
        <v>682</v>
      </c>
      <c r="D441" s="19">
        <v>50</v>
      </c>
      <c r="F441" s="13">
        <v>30</v>
      </c>
      <c r="H441" s="13">
        <v>100.8</v>
      </c>
      <c r="J441" s="13">
        <v>86</v>
      </c>
    </row>
    <row r="442" spans="1:2" ht="12.75">
      <c r="A442" s="4" t="s">
        <v>683</v>
      </c>
      <c r="B442" s="13" t="s">
        <v>684</v>
      </c>
    </row>
    <row r="443" spans="1:10" ht="12.75">
      <c r="A443" s="4" t="s">
        <v>685</v>
      </c>
      <c r="B443" s="13" t="s">
        <v>686</v>
      </c>
      <c r="D443" s="19">
        <v>200</v>
      </c>
      <c r="F443" s="13">
        <v>150</v>
      </c>
      <c r="H443" s="13">
        <v>525</v>
      </c>
      <c r="J443" s="13">
        <v>64.5</v>
      </c>
    </row>
    <row r="444" spans="1:10" ht="12.75">
      <c r="A444" s="4" t="s">
        <v>687</v>
      </c>
      <c r="B444" s="13" t="s">
        <v>682</v>
      </c>
      <c r="D444" s="19">
        <v>50</v>
      </c>
      <c r="F444" s="13">
        <v>30</v>
      </c>
      <c r="H444" s="13">
        <v>117.6</v>
      </c>
      <c r="J444" s="13">
        <v>86</v>
      </c>
    </row>
    <row r="445" spans="1:2" ht="12.75">
      <c r="A445" s="4" t="s">
        <v>688</v>
      </c>
      <c r="B445" s="13" t="s">
        <v>689</v>
      </c>
    </row>
    <row r="446" spans="1:10" ht="12.75">
      <c r="A446" s="4" t="s">
        <v>690</v>
      </c>
      <c r="B446" s="13" t="s">
        <v>103</v>
      </c>
      <c r="D446" s="19">
        <v>550</v>
      </c>
      <c r="F446" s="13">
        <v>200</v>
      </c>
      <c r="H446" s="13">
        <v>562.5</v>
      </c>
      <c r="J446" s="13">
        <v>150.5</v>
      </c>
    </row>
    <row r="447" spans="1:10" ht="12.75">
      <c r="A447" s="4" t="s">
        <v>691</v>
      </c>
      <c r="B447" s="13" t="s">
        <v>849</v>
      </c>
      <c r="D447" s="19">
        <v>1080</v>
      </c>
      <c r="F447" s="13">
        <f>1250+650</f>
        <v>1900</v>
      </c>
      <c r="H447" s="13">
        <f>402.81+86.25</f>
        <v>489.06</v>
      </c>
      <c r="J447" s="13">
        <v>1621.05</v>
      </c>
    </row>
    <row r="448" spans="1:10" ht="12.75">
      <c r="A448" s="4" t="s">
        <v>692</v>
      </c>
      <c r="B448" s="13" t="s">
        <v>693</v>
      </c>
      <c r="D448" s="19">
        <v>380</v>
      </c>
      <c r="F448" s="13">
        <v>400</v>
      </c>
      <c r="H448" s="13">
        <f>228.2+16.25+166.25+31.25</f>
        <v>441.95</v>
      </c>
      <c r="J448" s="13">
        <v>416.56</v>
      </c>
    </row>
    <row r="449" spans="1:2" ht="12.75">
      <c r="A449" s="4" t="s">
        <v>694</v>
      </c>
      <c r="B449" s="13" t="s">
        <v>850</v>
      </c>
    </row>
    <row r="450" spans="1:10" ht="12.75">
      <c r="A450" s="4" t="s">
        <v>695</v>
      </c>
      <c r="B450" s="13" t="s">
        <v>696</v>
      </c>
      <c r="J450" s="13">
        <v>0</v>
      </c>
    </row>
    <row r="451" spans="1:10" ht="12.75">
      <c r="A451" s="4" t="s">
        <v>697</v>
      </c>
      <c r="B451" s="13" t="s">
        <v>193</v>
      </c>
      <c r="D451" s="19">
        <v>100</v>
      </c>
      <c r="F451" s="13">
        <v>300</v>
      </c>
      <c r="H451" s="13">
        <v>855</v>
      </c>
      <c r="J451" s="13">
        <v>64.5</v>
      </c>
    </row>
    <row r="452" spans="1:10" ht="12.75">
      <c r="A452" s="4" t="s">
        <v>698</v>
      </c>
      <c r="B452" s="13" t="s">
        <v>780</v>
      </c>
      <c r="D452" s="19">
        <v>80</v>
      </c>
      <c r="F452" s="13">
        <v>300</v>
      </c>
      <c r="H452" s="13">
        <v>100</v>
      </c>
      <c r="J452" s="13">
        <v>64.5</v>
      </c>
    </row>
    <row r="453" spans="1:10" ht="12.75">
      <c r="A453" s="4" t="s">
        <v>699</v>
      </c>
      <c r="B453" s="13" t="s">
        <v>851</v>
      </c>
      <c r="D453" s="19">
        <v>50</v>
      </c>
      <c r="F453" s="13">
        <v>100</v>
      </c>
      <c r="H453" s="13">
        <v>37.5</v>
      </c>
      <c r="J453" s="13">
        <v>86</v>
      </c>
    </row>
    <row r="454" spans="1:10" ht="12.75">
      <c r="A454" s="4" t="s">
        <v>700</v>
      </c>
      <c r="B454" s="13" t="s">
        <v>852</v>
      </c>
      <c r="D454" s="19">
        <v>100</v>
      </c>
      <c r="F454" s="13">
        <v>150</v>
      </c>
      <c r="H454" s="13">
        <v>150</v>
      </c>
      <c r="J454" s="13">
        <v>86</v>
      </c>
    </row>
    <row r="455" spans="1:10" ht="12.75">
      <c r="A455" s="4" t="s">
        <v>701</v>
      </c>
      <c r="B455" s="13" t="s">
        <v>702</v>
      </c>
      <c r="D455" s="19">
        <v>100</v>
      </c>
      <c r="F455" s="13">
        <v>800</v>
      </c>
      <c r="H455" s="13">
        <v>294</v>
      </c>
      <c r="J455" s="13">
        <v>86</v>
      </c>
    </row>
    <row r="456" spans="1:10" ht="12.75">
      <c r="A456" s="4" t="s">
        <v>703</v>
      </c>
      <c r="B456" s="13" t="s">
        <v>104</v>
      </c>
      <c r="D456" s="19">
        <v>300</v>
      </c>
      <c r="F456" s="13">
        <v>180</v>
      </c>
      <c r="H456" s="43">
        <v>1575</v>
      </c>
      <c r="J456" s="13">
        <v>451.5</v>
      </c>
    </row>
    <row r="457" spans="1:10" ht="12.75">
      <c r="A457" s="4" t="s">
        <v>704</v>
      </c>
      <c r="B457" s="13" t="s">
        <v>705</v>
      </c>
      <c r="D457" s="19">
        <v>50</v>
      </c>
      <c r="F457" s="13">
        <v>25</v>
      </c>
      <c r="H457" s="13">
        <v>25</v>
      </c>
      <c r="J457" s="13">
        <v>81.16</v>
      </c>
    </row>
    <row r="458" spans="1:10" ht="12.75">
      <c r="A458" s="4" t="s">
        <v>706</v>
      </c>
      <c r="B458" s="13" t="s">
        <v>105</v>
      </c>
      <c r="D458" s="19">
        <v>200</v>
      </c>
      <c r="H458" s="43">
        <v>2618.75</v>
      </c>
      <c r="J458" s="13" t="s">
        <v>862</v>
      </c>
    </row>
    <row r="459" spans="1:10" ht="12.75">
      <c r="A459" s="4" t="s">
        <v>707</v>
      </c>
      <c r="B459" s="13" t="s">
        <v>106</v>
      </c>
      <c r="D459" s="19">
        <v>100</v>
      </c>
      <c r="F459" s="13">
        <v>160</v>
      </c>
      <c r="H459" s="13">
        <v>33.6</v>
      </c>
      <c r="J459" s="13" t="s">
        <v>862</v>
      </c>
    </row>
    <row r="460" spans="1:2" ht="12.75">
      <c r="A460" s="4" t="s">
        <v>708</v>
      </c>
      <c r="B460" s="13" t="s">
        <v>709</v>
      </c>
    </row>
    <row r="461" spans="1:10" ht="12.75">
      <c r="A461" s="4" t="s">
        <v>710</v>
      </c>
      <c r="B461" s="13" t="s">
        <v>781</v>
      </c>
      <c r="D461" s="19">
        <v>50</v>
      </c>
      <c r="F461" s="13">
        <v>750</v>
      </c>
      <c r="H461" s="13">
        <v>262.5</v>
      </c>
      <c r="J461" s="13">
        <v>494.5</v>
      </c>
    </row>
    <row r="462" spans="1:10" ht="12.75">
      <c r="A462" s="4" t="s">
        <v>711</v>
      </c>
      <c r="B462" s="13" t="s">
        <v>712</v>
      </c>
      <c r="D462" s="19">
        <v>200</v>
      </c>
      <c r="F462" s="22">
        <v>1000</v>
      </c>
      <c r="H462" s="13">
        <v>142.5</v>
      </c>
      <c r="J462" s="13">
        <v>387</v>
      </c>
    </row>
    <row r="463" spans="1:10" ht="12.75">
      <c r="A463" s="4" t="s">
        <v>713</v>
      </c>
      <c r="B463" s="13" t="s">
        <v>181</v>
      </c>
      <c r="D463" s="19">
        <v>150</v>
      </c>
      <c r="F463" s="13">
        <v>125</v>
      </c>
      <c r="H463" s="13">
        <v>150</v>
      </c>
      <c r="J463" s="13">
        <v>96.75</v>
      </c>
    </row>
    <row r="464" spans="1:10" ht="12.75">
      <c r="A464" s="4" t="s">
        <v>714</v>
      </c>
      <c r="B464" s="13" t="s">
        <v>853</v>
      </c>
      <c r="D464" s="19">
        <v>100</v>
      </c>
      <c r="F464" s="13">
        <v>120</v>
      </c>
      <c r="H464" s="43">
        <v>1256.25</v>
      </c>
      <c r="J464" s="13">
        <v>172</v>
      </c>
    </row>
    <row r="465" spans="1:10" ht="12.75">
      <c r="A465" s="4" t="s">
        <v>715</v>
      </c>
      <c r="B465" s="13" t="s">
        <v>716</v>
      </c>
      <c r="D465" s="19">
        <v>30</v>
      </c>
      <c r="F465" s="13">
        <v>15</v>
      </c>
      <c r="H465" s="13">
        <v>22.5</v>
      </c>
      <c r="J465" s="13">
        <v>48.38</v>
      </c>
    </row>
    <row r="466" spans="1:10" ht="12.75">
      <c r="A466" s="4" t="s">
        <v>717</v>
      </c>
      <c r="B466" s="13" t="s">
        <v>1</v>
      </c>
      <c r="D466" s="19">
        <v>30</v>
      </c>
      <c r="F466" s="13">
        <v>55</v>
      </c>
      <c r="H466" s="13">
        <v>33.75</v>
      </c>
      <c r="J466" s="13">
        <v>172</v>
      </c>
    </row>
    <row r="467" spans="1:10" ht="12.75">
      <c r="A467" s="4" t="s">
        <v>718</v>
      </c>
      <c r="B467" s="13" t="s">
        <v>107</v>
      </c>
      <c r="D467" s="19">
        <v>300</v>
      </c>
      <c r="F467" s="13">
        <v>210</v>
      </c>
      <c r="H467" s="13">
        <v>225</v>
      </c>
      <c r="J467" s="13">
        <v>215</v>
      </c>
    </row>
    <row r="468" spans="1:10" ht="12.75">
      <c r="A468" s="4" t="s">
        <v>719</v>
      </c>
      <c r="B468" s="13" t="s">
        <v>720</v>
      </c>
      <c r="D468" s="19">
        <v>1530</v>
      </c>
      <c r="F468" s="13">
        <v>1275</v>
      </c>
      <c r="H468" s="13">
        <v>874</v>
      </c>
      <c r="J468" s="13">
        <v>2099.43</v>
      </c>
    </row>
    <row r="469" spans="1:10" ht="12.75">
      <c r="A469" s="4" t="s">
        <v>721</v>
      </c>
      <c r="B469" s="13" t="s">
        <v>108</v>
      </c>
      <c r="D469" s="19">
        <v>100</v>
      </c>
      <c r="F469" s="13">
        <v>200</v>
      </c>
      <c r="H469" s="13">
        <v>84</v>
      </c>
      <c r="J469" s="13">
        <v>279.5</v>
      </c>
    </row>
    <row r="470" spans="1:2" ht="12.75">
      <c r="A470" s="4" t="s">
        <v>722</v>
      </c>
      <c r="B470" s="13" t="s">
        <v>723</v>
      </c>
    </row>
    <row r="471" spans="1:10" ht="12.75">
      <c r="A471" s="4" t="s">
        <v>724</v>
      </c>
      <c r="B471" s="13" t="s">
        <v>854</v>
      </c>
      <c r="D471" s="19">
        <v>1480</v>
      </c>
      <c r="F471" s="13">
        <v>1000</v>
      </c>
      <c r="H471" s="43">
        <v>6527.5</v>
      </c>
      <c r="J471" s="13">
        <v>5256.75</v>
      </c>
    </row>
    <row r="472" spans="1:10" ht="12.75">
      <c r="A472" s="4" t="s">
        <v>725</v>
      </c>
      <c r="B472" s="13" t="s">
        <v>109</v>
      </c>
      <c r="D472" s="19">
        <v>1200</v>
      </c>
      <c r="F472" s="13">
        <v>600</v>
      </c>
      <c r="H472" s="43">
        <v>2700</v>
      </c>
      <c r="J472" s="13">
        <v>2257.5</v>
      </c>
    </row>
    <row r="473" spans="1:10" ht="12.75">
      <c r="A473" s="4" t="s">
        <v>726</v>
      </c>
      <c r="B473" s="13" t="s">
        <v>110</v>
      </c>
      <c r="D473" s="19">
        <v>120</v>
      </c>
      <c r="F473" s="13">
        <v>35</v>
      </c>
      <c r="H473" s="13">
        <v>1122.5</v>
      </c>
      <c r="J473" s="13">
        <v>223.6</v>
      </c>
    </row>
    <row r="474" spans="1:10" ht="12.75">
      <c r="A474" s="4" t="s">
        <v>727</v>
      </c>
      <c r="B474" s="13" t="s">
        <v>111</v>
      </c>
      <c r="D474" s="19">
        <v>100</v>
      </c>
      <c r="F474" s="13">
        <v>120</v>
      </c>
      <c r="H474" s="13">
        <v>398.75</v>
      </c>
      <c r="J474" s="13">
        <v>150.5</v>
      </c>
    </row>
    <row r="475" spans="1:10" ht="12.75">
      <c r="A475" s="4" t="s">
        <v>728</v>
      </c>
      <c r="B475" s="13" t="s">
        <v>112</v>
      </c>
      <c r="D475" s="19">
        <v>50</v>
      </c>
      <c r="F475" s="13">
        <v>150</v>
      </c>
      <c r="H475" s="13">
        <v>450</v>
      </c>
      <c r="J475" s="13">
        <v>333.25</v>
      </c>
    </row>
    <row r="476" spans="1:10" ht="12.75">
      <c r="A476" s="4" t="s">
        <v>729</v>
      </c>
      <c r="B476" s="13" t="s">
        <v>730</v>
      </c>
      <c r="D476" s="19">
        <v>300</v>
      </c>
      <c r="F476" s="13">
        <v>70</v>
      </c>
      <c r="H476" s="13">
        <v>481.25</v>
      </c>
      <c r="J476" s="13">
        <v>301</v>
      </c>
    </row>
    <row r="477" spans="1:10" ht="12.75">
      <c r="A477" s="4" t="s">
        <v>731</v>
      </c>
      <c r="B477" s="13" t="s">
        <v>732</v>
      </c>
      <c r="D477" s="19">
        <v>200</v>
      </c>
      <c r="F477" s="13">
        <v>70</v>
      </c>
      <c r="H477" s="13">
        <v>213.75</v>
      </c>
      <c r="J477" s="13">
        <v>215</v>
      </c>
    </row>
    <row r="478" spans="1:10" ht="12.75">
      <c r="A478" s="4" t="s">
        <v>733</v>
      </c>
      <c r="B478" s="13" t="s">
        <v>113</v>
      </c>
      <c r="D478" s="19">
        <v>200</v>
      </c>
      <c r="F478" s="13">
        <v>960</v>
      </c>
      <c r="H478" s="13">
        <v>315</v>
      </c>
      <c r="J478" s="13">
        <v>175.23</v>
      </c>
    </row>
    <row r="479" spans="1:10" ht="12.75">
      <c r="A479" s="4" t="s">
        <v>734</v>
      </c>
      <c r="B479" s="13" t="s">
        <v>735</v>
      </c>
      <c r="D479" s="19">
        <v>100</v>
      </c>
      <c r="F479" s="13">
        <v>270</v>
      </c>
      <c r="H479" s="13">
        <v>25.2</v>
      </c>
      <c r="J479" s="13">
        <v>193.5</v>
      </c>
    </row>
    <row r="480" spans="1:10" ht="12.75">
      <c r="A480" s="4" t="s">
        <v>736</v>
      </c>
      <c r="B480" s="13" t="s">
        <v>104</v>
      </c>
      <c r="D480" s="19">
        <v>150</v>
      </c>
      <c r="F480" s="13">
        <v>600</v>
      </c>
      <c r="H480" s="13">
        <v>787.5</v>
      </c>
      <c r="J480" s="13">
        <v>193.5</v>
      </c>
    </row>
    <row r="481" spans="1:2" ht="12.75">
      <c r="A481" s="4" t="s">
        <v>737</v>
      </c>
      <c r="B481" s="13" t="s">
        <v>738</v>
      </c>
    </row>
    <row r="482" spans="1:10" ht="12.75">
      <c r="A482" s="4" t="s">
        <v>739</v>
      </c>
      <c r="B482" s="13" t="s">
        <v>854</v>
      </c>
      <c r="D482" s="19">
        <v>1480</v>
      </c>
      <c r="F482" s="13">
        <v>2100</v>
      </c>
      <c r="H482" s="43">
        <v>9791.25</v>
      </c>
      <c r="J482" s="13">
        <v>5036.38</v>
      </c>
    </row>
    <row r="483" spans="1:10" ht="12.75">
      <c r="A483" s="4" t="s">
        <v>740</v>
      </c>
      <c r="B483" s="13" t="s">
        <v>109</v>
      </c>
      <c r="D483" s="19">
        <v>1200</v>
      </c>
      <c r="F483" s="13">
        <v>675</v>
      </c>
      <c r="H483" s="43">
        <v>2700</v>
      </c>
      <c r="J483" s="13">
        <v>2257.5</v>
      </c>
    </row>
    <row r="484" spans="1:11" ht="12.75">
      <c r="A484" s="4" t="s">
        <v>741</v>
      </c>
      <c r="B484" s="13" t="s">
        <v>855</v>
      </c>
      <c r="C484" s="18" t="s">
        <v>786</v>
      </c>
      <c r="E484" s="20">
        <v>1700</v>
      </c>
      <c r="G484" s="22" t="s">
        <v>868</v>
      </c>
      <c r="I484" s="20">
        <v>2500.4</v>
      </c>
      <c r="K484" s="13">
        <v>6186.63</v>
      </c>
    </row>
    <row r="485" spans="1:10" ht="12.75">
      <c r="A485" s="4" t="s">
        <v>742</v>
      </c>
      <c r="B485" s="13" t="s">
        <v>114</v>
      </c>
      <c r="D485" s="19">
        <v>380</v>
      </c>
      <c r="F485" s="13">
        <v>750</v>
      </c>
      <c r="H485" s="13">
        <v>495</v>
      </c>
      <c r="J485" s="13">
        <v>322.51</v>
      </c>
    </row>
    <row r="486" spans="1:10" ht="12.75">
      <c r="A486" s="4" t="s">
        <v>743</v>
      </c>
      <c r="B486" s="13" t="s">
        <v>115</v>
      </c>
      <c r="D486" s="19">
        <v>160</v>
      </c>
      <c r="F486" s="13">
        <v>540</v>
      </c>
      <c r="H486" s="13">
        <v>150</v>
      </c>
      <c r="J486" s="13">
        <v>161.25</v>
      </c>
    </row>
    <row r="487" spans="1:10" ht="12.75">
      <c r="A487" s="4" t="s">
        <v>744</v>
      </c>
      <c r="B487" s="13" t="s">
        <v>116</v>
      </c>
      <c r="D487" s="19">
        <v>200</v>
      </c>
      <c r="F487" s="13">
        <v>210</v>
      </c>
      <c r="H487" s="13">
        <v>187.5</v>
      </c>
      <c r="J487" s="13">
        <v>172</v>
      </c>
    </row>
    <row r="488" spans="1:10" ht="12.75">
      <c r="A488" s="4" t="s">
        <v>745</v>
      </c>
      <c r="B488" s="13" t="s">
        <v>856</v>
      </c>
      <c r="D488" s="19">
        <v>125</v>
      </c>
      <c r="F488" s="13">
        <v>125</v>
      </c>
      <c r="H488" s="13">
        <v>150</v>
      </c>
      <c r="J488" s="13">
        <v>96.75</v>
      </c>
    </row>
    <row r="489" spans="1:10" ht="12.75">
      <c r="A489" s="4" t="s">
        <v>746</v>
      </c>
      <c r="B489" s="13" t="s">
        <v>782</v>
      </c>
      <c r="D489" s="19">
        <v>200</v>
      </c>
      <c r="F489" s="13">
        <v>300</v>
      </c>
      <c r="H489" s="13">
        <v>756</v>
      </c>
      <c r="J489" s="13">
        <v>193.5</v>
      </c>
    </row>
    <row r="490" spans="1:10" ht="12.75">
      <c r="A490" s="4" t="s">
        <v>747</v>
      </c>
      <c r="B490" s="13" t="s">
        <v>104</v>
      </c>
      <c r="D490" s="19">
        <v>150</v>
      </c>
      <c r="F490" s="13">
        <v>840</v>
      </c>
      <c r="H490" s="13">
        <v>852.6</v>
      </c>
      <c r="J490" s="13">
        <v>193.5</v>
      </c>
    </row>
    <row r="491" spans="1:10" ht="12.75">
      <c r="A491" s="4" t="s">
        <v>748</v>
      </c>
      <c r="B491" s="13" t="s">
        <v>117</v>
      </c>
      <c r="D491" s="19">
        <v>200</v>
      </c>
      <c r="F491" s="13">
        <v>100</v>
      </c>
      <c r="H491" s="13">
        <v>87.5</v>
      </c>
      <c r="J491" s="13">
        <v>123.63</v>
      </c>
    </row>
    <row r="492" spans="1:8" ht="12.75">
      <c r="A492" s="4" t="s">
        <v>749</v>
      </c>
      <c r="B492" s="13" t="s">
        <v>118</v>
      </c>
      <c r="D492" s="19">
        <v>100</v>
      </c>
      <c r="F492" s="13">
        <v>105</v>
      </c>
      <c r="H492" s="13">
        <v>158.25</v>
      </c>
    </row>
    <row r="493" spans="1:2" ht="12.75">
      <c r="A493" s="4" t="s">
        <v>750</v>
      </c>
      <c r="B493" s="13" t="s">
        <v>751</v>
      </c>
    </row>
    <row r="494" spans="1:10" ht="12.75">
      <c r="A494" s="4" t="s">
        <v>752</v>
      </c>
      <c r="B494" s="13" t="s">
        <v>753</v>
      </c>
      <c r="D494" s="19">
        <v>390</v>
      </c>
      <c r="F494" s="13">
        <v>325</v>
      </c>
      <c r="H494" s="13">
        <v>874</v>
      </c>
      <c r="J494" s="13" t="s">
        <v>862</v>
      </c>
    </row>
    <row r="495" spans="1:10" ht="12.75">
      <c r="A495" s="4" t="s">
        <v>754</v>
      </c>
      <c r="B495" s="13" t="s">
        <v>2</v>
      </c>
      <c r="D495" s="19">
        <v>100</v>
      </c>
      <c r="F495" s="13">
        <v>90</v>
      </c>
      <c r="H495" s="13">
        <v>211.25</v>
      </c>
      <c r="J495" s="13">
        <v>483</v>
      </c>
    </row>
    <row r="496" spans="1:8" ht="12.75">
      <c r="A496" s="4" t="s">
        <v>755</v>
      </c>
      <c r="B496" s="13" t="s">
        <v>483</v>
      </c>
      <c r="D496" s="19">
        <v>3846</v>
      </c>
      <c r="F496" s="13">
        <v>3205</v>
      </c>
      <c r="H496" s="13">
        <v>883.2</v>
      </c>
    </row>
    <row r="497" spans="1:10" ht="12.75">
      <c r="A497" s="4" t="s">
        <v>756</v>
      </c>
      <c r="B497" s="13" t="s">
        <v>757</v>
      </c>
      <c r="D497" s="19">
        <v>560</v>
      </c>
      <c r="F497" s="13">
        <v>1280</v>
      </c>
      <c r="H497" s="13">
        <v>671.25</v>
      </c>
      <c r="J497" s="13">
        <v>795.5</v>
      </c>
    </row>
    <row r="498" spans="1:10" ht="12.75">
      <c r="A498" s="4" t="s">
        <v>758</v>
      </c>
      <c r="B498" s="13" t="s">
        <v>119</v>
      </c>
      <c r="D498" s="19">
        <v>50</v>
      </c>
      <c r="F498" s="13">
        <v>84</v>
      </c>
      <c r="H498" s="13">
        <v>30</v>
      </c>
      <c r="J498" s="13">
        <v>86</v>
      </c>
    </row>
    <row r="499" spans="1:10" ht="12.75">
      <c r="A499" s="4" t="s">
        <v>759</v>
      </c>
      <c r="B499" s="13" t="s">
        <v>760</v>
      </c>
      <c r="D499" s="19">
        <v>100</v>
      </c>
      <c r="F499" s="13">
        <v>100</v>
      </c>
      <c r="H499" s="13">
        <v>84</v>
      </c>
      <c r="J499" s="13">
        <v>64.5</v>
      </c>
    </row>
    <row r="500" spans="1:2" ht="12.75">
      <c r="A500" s="4" t="s">
        <v>761</v>
      </c>
      <c r="B500" s="13" t="s">
        <v>762</v>
      </c>
    </row>
    <row r="501" spans="1:10" ht="12.75">
      <c r="A501" s="4" t="s">
        <v>763</v>
      </c>
      <c r="B501" s="13" t="s">
        <v>783</v>
      </c>
      <c r="D501" s="19">
        <v>150</v>
      </c>
      <c r="F501" s="13">
        <v>150</v>
      </c>
      <c r="H501" s="13">
        <v>180</v>
      </c>
      <c r="J501" s="13">
        <v>116.1</v>
      </c>
    </row>
    <row r="502" spans="1:10" ht="12.75">
      <c r="A502" s="4" t="s">
        <v>764</v>
      </c>
      <c r="B502" s="13" t="s">
        <v>784</v>
      </c>
      <c r="D502" s="19">
        <v>60</v>
      </c>
      <c r="F502" s="13">
        <v>50</v>
      </c>
      <c r="H502" s="13">
        <v>60</v>
      </c>
      <c r="J502" s="13">
        <v>38.7</v>
      </c>
    </row>
    <row r="503" spans="1:10" ht="12.75">
      <c r="A503" s="4" t="s">
        <v>765</v>
      </c>
      <c r="B503" s="13" t="s">
        <v>785</v>
      </c>
      <c r="D503" s="19">
        <v>80</v>
      </c>
      <c r="F503" s="13">
        <v>400</v>
      </c>
      <c r="H503" s="13">
        <v>937.5</v>
      </c>
      <c r="J503" s="13">
        <v>64.5</v>
      </c>
    </row>
    <row r="504" spans="1:10" ht="12.75">
      <c r="A504" s="4" t="s">
        <v>766</v>
      </c>
      <c r="B504" s="13" t="s">
        <v>857</v>
      </c>
      <c r="D504" s="19">
        <v>60</v>
      </c>
      <c r="F504" s="13">
        <v>50</v>
      </c>
      <c r="H504" s="13">
        <v>60</v>
      </c>
      <c r="J504" s="13">
        <v>38.7</v>
      </c>
    </row>
    <row r="505" spans="1:10" ht="12.75">
      <c r="A505" s="4" t="s">
        <v>767</v>
      </c>
      <c r="B505" s="13" t="s">
        <v>120</v>
      </c>
      <c r="D505" s="19">
        <v>200</v>
      </c>
      <c r="F505" s="13">
        <v>350</v>
      </c>
      <c r="H505" s="13">
        <v>512.5</v>
      </c>
      <c r="J505" s="13">
        <v>193.5</v>
      </c>
    </row>
    <row r="506" spans="1:10" ht="12.75">
      <c r="A506" s="4" t="s">
        <v>768</v>
      </c>
      <c r="B506" s="13" t="s">
        <v>113</v>
      </c>
      <c r="D506" s="19">
        <v>200</v>
      </c>
      <c r="F506" s="13">
        <v>700</v>
      </c>
      <c r="H506" s="13">
        <v>162.5</v>
      </c>
      <c r="J506" s="13">
        <v>202.1</v>
      </c>
    </row>
    <row r="507" spans="1:10" ht="12.75">
      <c r="A507" s="4" t="s">
        <v>769</v>
      </c>
      <c r="B507" s="13" t="s">
        <v>770</v>
      </c>
      <c r="D507" s="19">
        <v>30</v>
      </c>
      <c r="F507" s="13">
        <v>120</v>
      </c>
      <c r="H507" s="13">
        <v>142.5</v>
      </c>
      <c r="J507" s="13">
        <v>193.5</v>
      </c>
    </row>
    <row r="508" spans="1:10" ht="12.75">
      <c r="A508" s="4" t="s">
        <v>771</v>
      </c>
      <c r="B508" s="13" t="s">
        <v>121</v>
      </c>
      <c r="D508" s="19">
        <v>200</v>
      </c>
      <c r="F508" s="13">
        <v>120</v>
      </c>
      <c r="H508" s="13">
        <v>255</v>
      </c>
      <c r="J508" s="13">
        <v>172</v>
      </c>
    </row>
    <row r="509" spans="1:10" ht="12.75">
      <c r="A509" s="4" t="s">
        <v>772</v>
      </c>
      <c r="B509" s="13" t="s">
        <v>858</v>
      </c>
      <c r="D509" s="19">
        <v>150</v>
      </c>
      <c r="F509" s="13">
        <v>210</v>
      </c>
      <c r="H509" s="13">
        <v>355</v>
      </c>
      <c r="J509" s="13">
        <v>145.13</v>
      </c>
    </row>
    <row r="510" spans="1:10" ht="12.75">
      <c r="A510" s="4" t="s">
        <v>773</v>
      </c>
      <c r="B510" s="13" t="s">
        <v>735</v>
      </c>
      <c r="D510" s="19">
        <v>150</v>
      </c>
      <c r="F510" s="13">
        <v>240</v>
      </c>
      <c r="H510" s="13">
        <v>504</v>
      </c>
      <c r="J510" s="13">
        <v>129</v>
      </c>
    </row>
    <row r="511" spans="1:10" ht="12.75">
      <c r="A511" s="4" t="s">
        <v>774</v>
      </c>
      <c r="B511" s="13" t="s">
        <v>104</v>
      </c>
      <c r="D511" s="19">
        <v>150</v>
      </c>
      <c r="F511" s="13">
        <v>600</v>
      </c>
      <c r="H511" s="13">
        <v>1327.2</v>
      </c>
      <c r="J511" s="13">
        <v>129</v>
      </c>
    </row>
    <row r="512" spans="1:10" ht="12.75">
      <c r="A512" s="4" t="s">
        <v>775</v>
      </c>
      <c r="B512" s="13" t="s">
        <v>122</v>
      </c>
      <c r="D512" s="19">
        <v>300</v>
      </c>
      <c r="F512" s="13">
        <v>100</v>
      </c>
      <c r="H512" s="13">
        <v>98</v>
      </c>
      <c r="J512" s="13">
        <v>123.63</v>
      </c>
    </row>
    <row r="513" spans="1:10" ht="12.75">
      <c r="A513" s="4" t="s">
        <v>776</v>
      </c>
      <c r="B513" s="13" t="s">
        <v>123</v>
      </c>
      <c r="D513" s="19">
        <v>100</v>
      </c>
      <c r="F513" s="13">
        <v>300</v>
      </c>
      <c r="H513" s="13">
        <v>177.24</v>
      </c>
      <c r="J513" s="13" t="s">
        <v>867</v>
      </c>
    </row>
    <row r="514" spans="1:2" ht="12.75">
      <c r="A514" s="4"/>
      <c r="B514" s="13"/>
    </row>
    <row r="515" spans="1:10" ht="12.75">
      <c r="A515" s="4"/>
      <c r="B515" s="2" t="s">
        <v>797</v>
      </c>
      <c r="D515" s="19">
        <v>771211</v>
      </c>
      <c r="F515" s="13">
        <v>841465.26</v>
      </c>
      <c r="H515" s="13">
        <v>788777.53</v>
      </c>
      <c r="J515" s="13">
        <v>772233.74</v>
      </c>
    </row>
    <row r="516" spans="1:10" ht="12.75">
      <c r="A516" s="4"/>
      <c r="B516" s="2" t="s">
        <v>798</v>
      </c>
      <c r="D516" s="19">
        <f>SUM(D3:D513)</f>
        <v>775289</v>
      </c>
      <c r="E516" s="19"/>
      <c r="F516" s="19">
        <f>SUM(F3:F513)</f>
        <v>844310.26</v>
      </c>
      <c r="G516" s="19"/>
      <c r="H516" s="19">
        <f>SUM(H3:H513)</f>
        <v>769559.7799999998</v>
      </c>
      <c r="I516" s="19"/>
      <c r="J516" s="19">
        <f>SUM(J3:J513)</f>
        <v>772333.8900000001</v>
      </c>
    </row>
    <row r="517" spans="1:2" ht="12.75">
      <c r="A517" s="4"/>
      <c r="B517" s="14" t="s">
        <v>799</v>
      </c>
    </row>
    <row r="518" spans="1:2" ht="12.75">
      <c r="A518" s="4"/>
      <c r="B518" s="14"/>
    </row>
    <row r="519" spans="1:10" ht="12.75">
      <c r="A519" s="4"/>
      <c r="B519" s="2" t="s">
        <v>800</v>
      </c>
      <c r="D519" s="45" t="s">
        <v>880</v>
      </c>
      <c r="F519" s="4" t="s">
        <v>864</v>
      </c>
      <c r="H519" s="44">
        <v>36983</v>
      </c>
      <c r="J519" s="46">
        <v>3</v>
      </c>
    </row>
    <row r="520" spans="1:10" ht="12.75">
      <c r="A520" s="4"/>
      <c r="B520" s="2" t="s">
        <v>801</v>
      </c>
      <c r="D520" s="23" t="s">
        <v>879</v>
      </c>
      <c r="F520" s="4" t="s">
        <v>864</v>
      </c>
      <c r="H520" s="44">
        <v>37250</v>
      </c>
      <c r="J520" s="46">
        <v>26</v>
      </c>
    </row>
    <row r="521" ht="13.5" thickBot="1"/>
    <row r="522" spans="2:8" ht="12.75">
      <c r="B522" s="26" t="s">
        <v>872</v>
      </c>
      <c r="C522" s="29"/>
      <c r="D522" s="30"/>
      <c r="E522" s="31"/>
      <c r="F522" s="31"/>
      <c r="G522" s="31"/>
      <c r="H522" s="32"/>
    </row>
    <row r="523" spans="2:8" ht="12.75">
      <c r="B523" s="27"/>
      <c r="C523" s="33"/>
      <c r="D523" s="34"/>
      <c r="E523" s="35"/>
      <c r="F523" s="35"/>
      <c r="G523" s="35"/>
      <c r="H523" s="36"/>
    </row>
    <row r="524" spans="2:8" ht="12.75">
      <c r="B524" s="28" t="s">
        <v>874</v>
      </c>
      <c r="C524" s="33"/>
      <c r="D524" s="35">
        <f>D516</f>
        <v>775289</v>
      </c>
      <c r="E524" s="35"/>
      <c r="F524" s="35"/>
      <c r="G524" s="35"/>
      <c r="H524" s="36">
        <f>H516</f>
        <v>769559.7799999998</v>
      </c>
    </row>
    <row r="525" spans="2:8" ht="12.75">
      <c r="B525" s="28" t="s">
        <v>875</v>
      </c>
      <c r="C525" s="33"/>
      <c r="D525" s="48">
        <v>0</v>
      </c>
      <c r="E525" s="35"/>
      <c r="F525" s="35"/>
      <c r="G525" s="35"/>
      <c r="H525" s="37">
        <v>0</v>
      </c>
    </row>
    <row r="526" spans="2:8" ht="12.75">
      <c r="B526" s="28" t="s">
        <v>876</v>
      </c>
      <c r="C526" s="33"/>
      <c r="D526" s="35">
        <f>D524+D525</f>
        <v>775289</v>
      </c>
      <c r="E526" s="35"/>
      <c r="F526" s="35"/>
      <c r="G526" s="35"/>
      <c r="H526" s="36">
        <f>H524+H525</f>
        <v>769559.7799999998</v>
      </c>
    </row>
    <row r="527" spans="2:8" ht="12.75">
      <c r="B527" s="28"/>
      <c r="C527" s="33"/>
      <c r="D527" s="35"/>
      <c r="E527" s="35"/>
      <c r="F527" s="35"/>
      <c r="G527" s="35"/>
      <c r="H527" s="36"/>
    </row>
    <row r="528" spans="2:8" ht="12.75">
      <c r="B528" s="24" t="s">
        <v>873</v>
      </c>
      <c r="C528" s="33"/>
      <c r="D528" s="35">
        <f>D516*0.095</f>
        <v>73652.455</v>
      </c>
      <c r="E528" s="35"/>
      <c r="F528" s="35"/>
      <c r="G528" s="35"/>
      <c r="H528" s="36">
        <f>H516*0.095</f>
        <v>73108.17909999998</v>
      </c>
    </row>
    <row r="529" spans="2:8" ht="12.75">
      <c r="B529" s="24"/>
      <c r="C529" s="33"/>
      <c r="D529" s="48"/>
      <c r="E529" s="35"/>
      <c r="F529" s="35"/>
      <c r="G529" s="35"/>
      <c r="H529" s="37"/>
    </row>
    <row r="530" spans="2:8" ht="12.75">
      <c r="B530" s="24" t="s">
        <v>869</v>
      </c>
      <c r="C530" s="33"/>
      <c r="D530" s="35">
        <f>D526+D528</f>
        <v>848941.455</v>
      </c>
      <c r="E530" s="35"/>
      <c r="F530" s="35"/>
      <c r="G530" s="35"/>
      <c r="H530" s="36">
        <f>H526+H528</f>
        <v>842667.9590999997</v>
      </c>
    </row>
    <row r="531" spans="2:8" ht="12.75">
      <c r="B531" s="24" t="s">
        <v>870</v>
      </c>
      <c r="C531" s="33"/>
      <c r="D531" s="48">
        <f>D530*0.175</f>
        <v>148564.75462499997</v>
      </c>
      <c r="E531" s="35"/>
      <c r="F531" s="35"/>
      <c r="G531" s="35"/>
      <c r="H531" s="37">
        <f>H530*0.175</f>
        <v>147466.89284249995</v>
      </c>
    </row>
    <row r="532" spans="2:8" ht="13.5" thickBot="1">
      <c r="B532" s="25" t="s">
        <v>871</v>
      </c>
      <c r="C532" s="38"/>
      <c r="D532" s="49">
        <f>D530+D531</f>
        <v>997506.2096249999</v>
      </c>
      <c r="E532" s="50"/>
      <c r="F532" s="50"/>
      <c r="G532" s="50"/>
      <c r="H532" s="39">
        <f>H530+H531</f>
        <v>990134.8519424996</v>
      </c>
    </row>
  </sheetData>
  <sheetProtection password="87E8" sheet="1" objects="1" scenarios="1"/>
  <mergeCells count="4">
    <mergeCell ref="D1:E1"/>
    <mergeCell ref="F1:G1"/>
    <mergeCell ref="H1:I1"/>
    <mergeCell ref="J1:K1"/>
  </mergeCells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landscape" paperSize="9" scale="81" r:id="rId1"/>
  <headerFooter alignWithMargins="0">
    <oddHeader>&amp;LRichard Birchall Associates&amp;CRodney Court, 6-8 Maida Vale, London W9
Analysis of tenders&amp;Rv 6 Tender report</oddHeader>
    <oddFooter>&amp;L&amp;F &amp;A&amp;CPage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2"/>
  <sheetViews>
    <sheetView tabSelected="1" zoomScaleSheetLayoutView="100" workbookViewId="0" topLeftCell="B1">
      <pane ySplit="675" topLeftCell="BM1" activePane="bottomLeft" state="split"/>
      <selection pane="topLeft" activeCell="F1" sqref="F1:G16384"/>
      <selection pane="bottomLeft" activeCell="B19" sqref="B19"/>
    </sheetView>
  </sheetViews>
  <sheetFormatPr defaultColWidth="9.140625" defaultRowHeight="12.75"/>
  <cols>
    <col min="1" max="1" width="8.140625" style="7" bestFit="1" customWidth="1"/>
    <col min="2" max="2" width="70.57421875" style="6" bestFit="1" customWidth="1"/>
    <col min="3" max="3" width="4.140625" style="18" bestFit="1" customWidth="1"/>
    <col min="4" max="4" width="11.7109375" style="13" bestFit="1" customWidth="1"/>
    <col min="5" max="5" width="10.7109375" style="13" customWidth="1"/>
  </cols>
  <sheetData>
    <row r="1" spans="1:5" s="41" customFormat="1" ht="12.75">
      <c r="A1" s="1" t="s">
        <v>194</v>
      </c>
      <c r="B1" s="8" t="s">
        <v>195</v>
      </c>
      <c r="C1" s="15" t="s">
        <v>786</v>
      </c>
      <c r="D1" s="54" t="s">
        <v>790</v>
      </c>
      <c r="E1" s="53"/>
    </row>
    <row r="3" spans="1:5" ht="12.75">
      <c r="A3" s="2" t="s">
        <v>792</v>
      </c>
      <c r="B3" s="2" t="s">
        <v>793</v>
      </c>
      <c r="C3" s="16" t="s">
        <v>786</v>
      </c>
      <c r="D3" s="17"/>
      <c r="E3" s="16"/>
    </row>
    <row r="4" spans="1:5" ht="12.75">
      <c r="A4" s="2"/>
      <c r="B4" s="9" t="s">
        <v>794</v>
      </c>
      <c r="C4" s="16"/>
      <c r="D4" s="17"/>
      <c r="E4" s="16"/>
    </row>
    <row r="5" spans="1:5" ht="12.75">
      <c r="A5" s="2"/>
      <c r="B5" s="10" t="s">
        <v>795</v>
      </c>
      <c r="C5" s="16"/>
      <c r="D5" s="17"/>
      <c r="E5" s="16"/>
    </row>
    <row r="6" spans="1:5" ht="12.75">
      <c r="A6" s="2"/>
      <c r="B6" s="11" t="s">
        <v>796</v>
      </c>
      <c r="C6" s="16"/>
      <c r="D6" s="17"/>
      <c r="E6" s="16"/>
    </row>
    <row r="7" spans="1:5" ht="12.75">
      <c r="A7" s="2"/>
      <c r="B7" s="11"/>
      <c r="C7" s="16"/>
      <c r="D7" s="17"/>
      <c r="E7" s="16"/>
    </row>
    <row r="8" spans="1:5" ht="12.75">
      <c r="A8" s="2"/>
      <c r="B8" s="40" t="s">
        <v>860</v>
      </c>
      <c r="C8" s="16" t="s">
        <v>786</v>
      </c>
      <c r="D8" s="17">
        <v>50000</v>
      </c>
      <c r="E8" s="16"/>
    </row>
    <row r="9" spans="1:5" ht="12.75">
      <c r="A9" s="2"/>
      <c r="B9" s="40" t="s">
        <v>861</v>
      </c>
      <c r="C9" s="16"/>
      <c r="D9" s="17">
        <v>27074.28</v>
      </c>
      <c r="E9" s="16"/>
    </row>
    <row r="10" spans="1:5" ht="12.75">
      <c r="A10" s="2"/>
      <c r="B10" s="40" t="s">
        <v>863</v>
      </c>
      <c r="C10" s="16"/>
      <c r="D10" s="17"/>
      <c r="E10" s="16"/>
    </row>
    <row r="11" spans="1:5" ht="12.75">
      <c r="A11" s="2"/>
      <c r="B11" s="40" t="s">
        <v>865</v>
      </c>
      <c r="C11" s="16"/>
      <c r="D11" s="47">
        <v>1000</v>
      </c>
      <c r="E11" s="16"/>
    </row>
    <row r="12" spans="1:5" ht="12.75">
      <c r="A12" s="2"/>
      <c r="B12" s="40" t="s">
        <v>866</v>
      </c>
      <c r="C12" s="16"/>
      <c r="D12" s="47">
        <v>5703.9</v>
      </c>
      <c r="E12" s="16"/>
    </row>
    <row r="14" spans="1:2" ht="12.75">
      <c r="A14" s="3" t="s">
        <v>211</v>
      </c>
      <c r="B14" s="12" t="s">
        <v>196</v>
      </c>
    </row>
    <row r="15" spans="1:2" ht="12.75">
      <c r="A15" s="4" t="s">
        <v>212</v>
      </c>
      <c r="B15" s="13" t="s">
        <v>197</v>
      </c>
    </row>
    <row r="16" spans="1:2" ht="12.75">
      <c r="A16" s="4" t="s">
        <v>213</v>
      </c>
      <c r="B16" s="13" t="s">
        <v>214</v>
      </c>
    </row>
    <row r="17" spans="1:2" ht="12.75">
      <c r="A17" s="4" t="s">
        <v>215</v>
      </c>
      <c r="B17" s="13" t="s">
        <v>216</v>
      </c>
    </row>
    <row r="18" spans="1:4" ht="12.75">
      <c r="A18" s="4" t="s">
        <v>217</v>
      </c>
      <c r="B18" s="13" t="s">
        <v>198</v>
      </c>
      <c r="D18" s="13">
        <v>112674.7</v>
      </c>
    </row>
    <row r="19" spans="1:4" ht="12.75">
      <c r="A19" s="4" t="s">
        <v>218</v>
      </c>
      <c r="B19" s="13" t="s">
        <v>199</v>
      </c>
      <c r="D19" s="13">
        <v>5290</v>
      </c>
    </row>
    <row r="20" spans="1:4" ht="12.75">
      <c r="A20" s="4" t="s">
        <v>219</v>
      </c>
      <c r="B20" s="13" t="s">
        <v>200</v>
      </c>
      <c r="D20" s="13">
        <v>713</v>
      </c>
    </row>
    <row r="21" spans="1:2" ht="12.75">
      <c r="A21" s="4" t="s">
        <v>220</v>
      </c>
      <c r="B21" s="13" t="s">
        <v>201</v>
      </c>
    </row>
    <row r="22" spans="1:4" ht="12.75">
      <c r="A22" s="4" t="s">
        <v>221</v>
      </c>
      <c r="B22" s="13" t="s">
        <v>202</v>
      </c>
      <c r="D22" s="13">
        <v>1960.29</v>
      </c>
    </row>
    <row r="23" spans="1:5" ht="12.75">
      <c r="A23" s="4" t="s">
        <v>222</v>
      </c>
      <c r="B23" s="13" t="s">
        <v>802</v>
      </c>
      <c r="E23" s="22" t="s">
        <v>868</v>
      </c>
    </row>
    <row r="24" spans="1:5" ht="12.75">
      <c r="A24" s="4" t="s">
        <v>223</v>
      </c>
      <c r="B24" s="13" t="s">
        <v>803</v>
      </c>
      <c r="E24" s="22" t="s">
        <v>868</v>
      </c>
    </row>
    <row r="25" spans="1:2" ht="12.75">
      <c r="A25" s="4" t="s">
        <v>224</v>
      </c>
      <c r="B25" s="13" t="s">
        <v>3</v>
      </c>
    </row>
    <row r="26" spans="1:2" ht="12.75">
      <c r="A26" s="4"/>
      <c r="B26" s="13"/>
    </row>
    <row r="27" spans="1:2" ht="12.75">
      <c r="A27" s="4"/>
      <c r="B27" s="13"/>
    </row>
    <row r="28" spans="1:2" ht="12.75">
      <c r="A28" s="3" t="s">
        <v>225</v>
      </c>
      <c r="B28" s="12" t="s">
        <v>13</v>
      </c>
    </row>
    <row r="29" spans="1:2" ht="12.75">
      <c r="A29" s="4" t="s">
        <v>226</v>
      </c>
      <c r="B29" s="13" t="s">
        <v>197</v>
      </c>
    </row>
    <row r="30" spans="1:2" ht="12.75">
      <c r="A30" s="5" t="s">
        <v>227</v>
      </c>
      <c r="B30" s="13" t="s">
        <v>228</v>
      </c>
    </row>
    <row r="31" spans="1:4" ht="12.75">
      <c r="A31" s="4" t="s">
        <v>229</v>
      </c>
      <c r="B31" s="13" t="s">
        <v>804</v>
      </c>
      <c r="D31" s="13">
        <v>1830</v>
      </c>
    </row>
    <row r="32" spans="1:4" ht="12.75">
      <c r="A32" s="4" t="s">
        <v>230</v>
      </c>
      <c r="B32" s="13" t="s">
        <v>805</v>
      </c>
      <c r="D32" s="13">
        <v>345</v>
      </c>
    </row>
    <row r="33" spans="1:4" ht="12.75">
      <c r="A33" s="4" t="s">
        <v>231</v>
      </c>
      <c r="B33" s="13" t="s">
        <v>806</v>
      </c>
      <c r="D33" s="13">
        <v>2205</v>
      </c>
    </row>
    <row r="34" spans="1:5" ht="12.75">
      <c r="A34" s="4" t="s">
        <v>232</v>
      </c>
      <c r="B34" s="13" t="s">
        <v>859</v>
      </c>
      <c r="E34" s="43">
        <v>59682</v>
      </c>
    </row>
    <row r="35" spans="1:5" ht="12.75">
      <c r="A35" s="4"/>
      <c r="B35" s="13" t="s">
        <v>807</v>
      </c>
      <c r="E35" s="43">
        <v>5916</v>
      </c>
    </row>
    <row r="36" spans="1:5" ht="12.75">
      <c r="A36" s="4"/>
      <c r="B36" s="13" t="s">
        <v>808</v>
      </c>
      <c r="E36" s="43">
        <v>1176</v>
      </c>
    </row>
    <row r="37" spans="1:4" ht="12.75">
      <c r="A37" s="4" t="s">
        <v>233</v>
      </c>
      <c r="B37" s="13" t="s">
        <v>809</v>
      </c>
      <c r="D37" s="13">
        <v>327.5</v>
      </c>
    </row>
    <row r="38" spans="1:4" ht="12.75">
      <c r="A38" s="4" t="s">
        <v>234</v>
      </c>
      <c r="B38" s="13" t="s">
        <v>35</v>
      </c>
      <c r="D38" s="13">
        <f>3193.75+805</f>
        <v>3998.75</v>
      </c>
    </row>
    <row r="39" spans="1:4" ht="12.75">
      <c r="A39" s="4" t="s">
        <v>235</v>
      </c>
      <c r="B39" s="13" t="s">
        <v>810</v>
      </c>
      <c r="D39" s="13">
        <v>343</v>
      </c>
    </row>
    <row r="40" spans="1:4" ht="12.75">
      <c r="A40" s="4" t="s">
        <v>236</v>
      </c>
      <c r="B40" s="13" t="s">
        <v>811</v>
      </c>
      <c r="D40" s="13">
        <v>268.8</v>
      </c>
    </row>
    <row r="41" spans="1:4" ht="12.75">
      <c r="A41" s="4" t="s">
        <v>237</v>
      </c>
      <c r="B41" s="13" t="s">
        <v>812</v>
      </c>
      <c r="D41" s="13">
        <v>310.5</v>
      </c>
    </row>
    <row r="42" spans="1:4" ht="12.75">
      <c r="A42" s="4" t="s">
        <v>238</v>
      </c>
      <c r="B42" s="13" t="s">
        <v>813</v>
      </c>
      <c r="D42" s="13">
        <v>72.5</v>
      </c>
    </row>
    <row r="43" spans="1:4" ht="12.75">
      <c r="A43" s="4" t="s">
        <v>239</v>
      </c>
      <c r="B43" s="13" t="s">
        <v>814</v>
      </c>
      <c r="D43" s="13">
        <v>240</v>
      </c>
    </row>
    <row r="44" spans="1:4" ht="12.75">
      <c r="A44" s="4" t="s">
        <v>240</v>
      </c>
      <c r="B44" s="13" t="s">
        <v>815</v>
      </c>
      <c r="D44" s="13">
        <v>30</v>
      </c>
    </row>
    <row r="45" spans="1:4" ht="12.75">
      <c r="A45" s="4" t="s">
        <v>241</v>
      </c>
      <c r="B45" s="13" t="s">
        <v>124</v>
      </c>
      <c r="D45" s="13">
        <v>2.5</v>
      </c>
    </row>
    <row r="46" spans="1:4" ht="12.75">
      <c r="A46" s="4" t="s">
        <v>242</v>
      </c>
      <c r="B46" s="13" t="s">
        <v>125</v>
      </c>
      <c r="D46" s="13">
        <v>15</v>
      </c>
    </row>
    <row r="47" spans="1:4" ht="12.75">
      <c r="A47" s="4" t="s">
        <v>243</v>
      </c>
      <c r="B47" s="13" t="s">
        <v>244</v>
      </c>
      <c r="D47" s="13">
        <v>2.8</v>
      </c>
    </row>
    <row r="48" spans="1:4" ht="12.75">
      <c r="A48" s="4" t="s">
        <v>245</v>
      </c>
      <c r="B48" s="13" t="s">
        <v>126</v>
      </c>
      <c r="D48" s="13">
        <v>1840</v>
      </c>
    </row>
    <row r="49" spans="1:4" ht="12.75">
      <c r="A49" s="4" t="s">
        <v>246</v>
      </c>
      <c r="B49" s="13" t="s">
        <v>4</v>
      </c>
      <c r="D49" s="13">
        <v>30</v>
      </c>
    </row>
    <row r="50" spans="1:4" ht="12.75">
      <c r="A50" s="4" t="s">
        <v>247</v>
      </c>
      <c r="B50" s="13" t="s">
        <v>36</v>
      </c>
      <c r="D50" s="13">
        <v>120</v>
      </c>
    </row>
    <row r="51" spans="1:4" ht="12.75">
      <c r="A51" s="4" t="s">
        <v>248</v>
      </c>
      <c r="B51" s="13" t="s">
        <v>249</v>
      </c>
      <c r="D51" s="13">
        <v>2070</v>
      </c>
    </row>
    <row r="52" spans="1:4" ht="12.75">
      <c r="A52" s="4" t="s">
        <v>250</v>
      </c>
      <c r="B52" s="13" t="s">
        <v>37</v>
      </c>
      <c r="D52" s="13">
        <v>150</v>
      </c>
    </row>
    <row r="53" spans="1:4" ht="12.75">
      <c r="A53" s="4" t="s">
        <v>251</v>
      </c>
      <c r="B53" s="13" t="s">
        <v>816</v>
      </c>
      <c r="D53" s="13">
        <v>41.25</v>
      </c>
    </row>
    <row r="54" spans="1:4" ht="12.75">
      <c r="A54" s="4" t="s">
        <v>252</v>
      </c>
      <c r="B54" s="13" t="s">
        <v>817</v>
      </c>
      <c r="D54" s="13">
        <v>240</v>
      </c>
    </row>
    <row r="55" spans="1:4" ht="12.75">
      <c r="A55" s="4" t="s">
        <v>253</v>
      </c>
      <c r="B55" s="13" t="s">
        <v>38</v>
      </c>
      <c r="D55" s="13">
        <f>413.75+116.15</f>
        <v>529.9</v>
      </c>
    </row>
    <row r="56" spans="1:4" ht="12.75">
      <c r="A56" s="4" t="s">
        <v>254</v>
      </c>
      <c r="B56" s="13" t="s">
        <v>818</v>
      </c>
      <c r="D56" s="13">
        <v>276</v>
      </c>
    </row>
    <row r="57" spans="1:4" ht="12.75">
      <c r="A57" s="4" t="s">
        <v>255</v>
      </c>
      <c r="B57" s="13" t="s">
        <v>127</v>
      </c>
      <c r="D57" s="13">
        <v>30</v>
      </c>
    </row>
    <row r="58" spans="1:4" ht="12.75">
      <c r="A58" s="4" t="s">
        <v>256</v>
      </c>
      <c r="B58" s="13" t="s">
        <v>257</v>
      </c>
      <c r="D58" s="13">
        <v>5</v>
      </c>
    </row>
    <row r="59" spans="1:4" ht="12.75">
      <c r="A59" s="4" t="s">
        <v>258</v>
      </c>
      <c r="B59" s="13" t="s">
        <v>39</v>
      </c>
      <c r="D59" s="13">
        <v>90</v>
      </c>
    </row>
    <row r="60" spans="1:4" ht="12.75">
      <c r="A60" s="4" t="s">
        <v>259</v>
      </c>
      <c r="B60" s="13" t="s">
        <v>819</v>
      </c>
      <c r="D60" s="13">
        <f>105+920</f>
        <v>1025</v>
      </c>
    </row>
    <row r="61" spans="1:4" ht="12.75">
      <c r="A61" s="4" t="s">
        <v>260</v>
      </c>
      <c r="B61" s="13" t="s">
        <v>820</v>
      </c>
      <c r="D61" s="13">
        <v>299</v>
      </c>
    </row>
    <row r="62" spans="1:4" ht="12.75">
      <c r="A62" s="4" t="s">
        <v>261</v>
      </c>
      <c r="B62" s="13" t="s">
        <v>128</v>
      </c>
      <c r="D62" s="21">
        <v>712.5</v>
      </c>
    </row>
    <row r="63" spans="1:4" ht="12.75">
      <c r="A63" s="4" t="s">
        <v>262</v>
      </c>
      <c r="B63" s="13" t="s">
        <v>40</v>
      </c>
      <c r="D63" s="21"/>
    </row>
    <row r="64" spans="1:4" ht="12.75">
      <c r="A64" s="4" t="s">
        <v>263</v>
      </c>
      <c r="B64" s="13" t="s">
        <v>821</v>
      </c>
      <c r="D64" s="13">
        <v>575</v>
      </c>
    </row>
    <row r="65" spans="1:2" ht="12.75">
      <c r="A65" s="5" t="s">
        <v>264</v>
      </c>
      <c r="B65" s="12" t="s">
        <v>265</v>
      </c>
    </row>
    <row r="66" spans="1:4" ht="12.75">
      <c r="A66" s="4" t="s">
        <v>266</v>
      </c>
      <c r="B66" s="13" t="s">
        <v>267</v>
      </c>
      <c r="D66" s="13">
        <v>345</v>
      </c>
    </row>
    <row r="67" spans="1:4" ht="12.75">
      <c r="A67" s="4" t="s">
        <v>268</v>
      </c>
      <c r="B67" s="13" t="s">
        <v>41</v>
      </c>
      <c r="D67" s="13">
        <v>322</v>
      </c>
    </row>
    <row r="68" spans="1:4" ht="12.75">
      <c r="A68" s="4" t="s">
        <v>269</v>
      </c>
      <c r="B68" s="13" t="s">
        <v>129</v>
      </c>
      <c r="D68" s="43">
        <f>5194.56+4922.4</f>
        <v>10116.96</v>
      </c>
    </row>
    <row r="69" spans="1:4" ht="12.75">
      <c r="A69" s="4" t="s">
        <v>270</v>
      </c>
      <c r="B69" s="13" t="s">
        <v>271</v>
      </c>
      <c r="D69" s="13">
        <v>348.75</v>
      </c>
    </row>
    <row r="70" spans="1:4" ht="12.75">
      <c r="A70" s="4" t="s">
        <v>272</v>
      </c>
      <c r="B70" s="13" t="s">
        <v>42</v>
      </c>
      <c r="D70" s="13">
        <v>1430</v>
      </c>
    </row>
    <row r="71" spans="1:4" ht="12.75">
      <c r="A71" s="4" t="s">
        <v>273</v>
      </c>
      <c r="B71" s="13" t="s">
        <v>43</v>
      </c>
      <c r="D71" s="13">
        <v>637.1</v>
      </c>
    </row>
    <row r="72" spans="1:4" ht="12.75">
      <c r="A72" s="4" t="s">
        <v>274</v>
      </c>
      <c r="B72" s="13" t="s">
        <v>777</v>
      </c>
      <c r="D72" s="13">
        <f>172.5+510</f>
        <v>682.5</v>
      </c>
    </row>
    <row r="73" spans="1:4" ht="12.75">
      <c r="A73" s="4" t="s">
        <v>275</v>
      </c>
      <c r="B73" s="13" t="s">
        <v>130</v>
      </c>
      <c r="D73" s="13">
        <v>3150</v>
      </c>
    </row>
    <row r="74" spans="1:4" ht="12.75">
      <c r="A74" s="4" t="s">
        <v>276</v>
      </c>
      <c r="B74" s="13" t="s">
        <v>131</v>
      </c>
      <c r="D74" s="43">
        <v>420</v>
      </c>
    </row>
    <row r="75" spans="1:4" ht="12.75">
      <c r="A75" s="4" t="s">
        <v>277</v>
      </c>
      <c r="B75" s="13" t="s">
        <v>278</v>
      </c>
      <c r="D75" s="13">
        <v>450</v>
      </c>
    </row>
    <row r="76" spans="1:4" ht="12.75">
      <c r="A76" s="4" t="s">
        <v>279</v>
      </c>
      <c r="B76" s="13" t="s">
        <v>280</v>
      </c>
      <c r="D76" s="21">
        <v>2990</v>
      </c>
    </row>
    <row r="77" spans="1:4" ht="12.75">
      <c r="A77" s="4" t="s">
        <v>281</v>
      </c>
      <c r="B77" s="13" t="s">
        <v>282</v>
      </c>
      <c r="D77" s="21"/>
    </row>
    <row r="78" spans="1:2" ht="12.75">
      <c r="A78" s="4" t="s">
        <v>283</v>
      </c>
      <c r="B78" s="13" t="s">
        <v>822</v>
      </c>
    </row>
    <row r="79" spans="1:2" ht="12.75">
      <c r="A79" s="5" t="s">
        <v>284</v>
      </c>
      <c r="B79" s="12" t="s">
        <v>285</v>
      </c>
    </row>
    <row r="80" spans="1:4" ht="12.75">
      <c r="A80" s="4" t="s">
        <v>286</v>
      </c>
      <c r="B80" s="13" t="s">
        <v>132</v>
      </c>
      <c r="D80" s="13">
        <v>70762.38</v>
      </c>
    </row>
    <row r="81" spans="1:4" ht="12.75">
      <c r="A81" s="4"/>
      <c r="B81" s="13" t="s">
        <v>878</v>
      </c>
      <c r="D81" s="13">
        <v>18480</v>
      </c>
    </row>
    <row r="82" spans="1:5" ht="12.75">
      <c r="A82" s="4" t="s">
        <v>288</v>
      </c>
      <c r="B82" s="13" t="s">
        <v>133</v>
      </c>
      <c r="E82" s="22" t="s">
        <v>868</v>
      </c>
    </row>
    <row r="83" spans="1:5" ht="12.75">
      <c r="A83" s="4" t="s">
        <v>289</v>
      </c>
      <c r="B83" s="13" t="s">
        <v>823</v>
      </c>
      <c r="E83" s="22" t="s">
        <v>868</v>
      </c>
    </row>
    <row r="84" spans="1:5" ht="12.75">
      <c r="A84" s="4" t="s">
        <v>290</v>
      </c>
      <c r="B84" s="13" t="s">
        <v>134</v>
      </c>
      <c r="E84" s="22" t="s">
        <v>868</v>
      </c>
    </row>
    <row r="85" spans="1:5" ht="12.75">
      <c r="A85" s="4" t="s">
        <v>291</v>
      </c>
      <c r="B85" s="13" t="s">
        <v>135</v>
      </c>
      <c r="E85" s="22" t="s">
        <v>868</v>
      </c>
    </row>
    <row r="86" spans="1:4" ht="12.75">
      <c r="A86" s="4" t="s">
        <v>292</v>
      </c>
      <c r="B86" s="13" t="s">
        <v>293</v>
      </c>
      <c r="D86" s="13">
        <v>112.5</v>
      </c>
    </row>
    <row r="87" spans="1:4" ht="12.75">
      <c r="A87" s="4" t="s">
        <v>294</v>
      </c>
      <c r="B87" s="13" t="s">
        <v>295</v>
      </c>
      <c r="D87" s="13">
        <v>237.5</v>
      </c>
    </row>
    <row r="88" spans="1:4" ht="12.75">
      <c r="A88" s="4" t="s">
        <v>296</v>
      </c>
      <c r="B88" s="13" t="s">
        <v>44</v>
      </c>
      <c r="D88" s="13">
        <v>625</v>
      </c>
    </row>
    <row r="89" spans="1:4" ht="12.75">
      <c r="A89" s="4" t="s">
        <v>297</v>
      </c>
      <c r="B89" s="13" t="s">
        <v>136</v>
      </c>
      <c r="D89" s="43">
        <v>1000</v>
      </c>
    </row>
    <row r="90" spans="1:4" ht="12.75">
      <c r="A90" s="4" t="s">
        <v>298</v>
      </c>
      <c r="B90" s="13" t="s">
        <v>137</v>
      </c>
      <c r="C90" s="18" t="s">
        <v>786</v>
      </c>
      <c r="D90" s="13">
        <v>5000</v>
      </c>
    </row>
    <row r="91" spans="1:2" ht="12.75">
      <c r="A91" s="4"/>
      <c r="B91" s="13"/>
    </row>
    <row r="92" spans="1:2" ht="12.75">
      <c r="A92" s="4"/>
      <c r="B92" s="13"/>
    </row>
    <row r="93" spans="1:2" ht="12.75">
      <c r="A93" s="3" t="s">
        <v>299</v>
      </c>
      <c r="B93" s="12" t="s">
        <v>14</v>
      </c>
    </row>
    <row r="94" spans="1:2" ht="12.75">
      <c r="A94" s="4" t="s">
        <v>300</v>
      </c>
      <c r="B94" s="13" t="s">
        <v>197</v>
      </c>
    </row>
    <row r="95" spans="1:2" ht="12.75">
      <c r="A95" s="5" t="s">
        <v>301</v>
      </c>
      <c r="B95" s="12" t="s">
        <v>302</v>
      </c>
    </row>
    <row r="96" spans="1:4" ht="12.75">
      <c r="A96" s="4" t="s">
        <v>303</v>
      </c>
      <c r="B96" s="13" t="s">
        <v>138</v>
      </c>
      <c r="D96" s="13">
        <v>575</v>
      </c>
    </row>
    <row r="97" spans="1:4" ht="12.75">
      <c r="A97" s="4" t="s">
        <v>304</v>
      </c>
      <c r="B97" s="13" t="s">
        <v>305</v>
      </c>
      <c r="D97" s="13">
        <v>2.5</v>
      </c>
    </row>
    <row r="98" spans="1:4" ht="12.75">
      <c r="A98" s="4" t="s">
        <v>306</v>
      </c>
      <c r="B98" s="13" t="s">
        <v>307</v>
      </c>
      <c r="D98" s="13">
        <v>71.25</v>
      </c>
    </row>
    <row r="99" spans="1:4" ht="12.75">
      <c r="A99" s="4" t="s">
        <v>308</v>
      </c>
      <c r="B99" s="13" t="s">
        <v>309</v>
      </c>
      <c r="D99" s="13">
        <v>71.25</v>
      </c>
    </row>
    <row r="100" spans="1:4" ht="12.75">
      <c r="A100" s="4" t="s">
        <v>310</v>
      </c>
      <c r="B100" s="13" t="s">
        <v>311</v>
      </c>
      <c r="D100" s="13">
        <v>71.25</v>
      </c>
    </row>
    <row r="101" spans="1:4" ht="12.75">
      <c r="A101" s="4" t="s">
        <v>312</v>
      </c>
      <c r="B101" s="13" t="s">
        <v>313</v>
      </c>
      <c r="D101" s="13">
        <v>2.5</v>
      </c>
    </row>
    <row r="102" spans="1:4" ht="12.75">
      <c r="A102" s="4" t="s">
        <v>314</v>
      </c>
      <c r="B102" s="13" t="s">
        <v>139</v>
      </c>
      <c r="D102" s="13">
        <v>87.5</v>
      </c>
    </row>
    <row r="103" spans="1:4" ht="12.75">
      <c r="A103" s="4" t="s">
        <v>315</v>
      </c>
      <c r="B103" s="13" t="s">
        <v>316</v>
      </c>
      <c r="D103" s="13">
        <v>87.5</v>
      </c>
    </row>
    <row r="104" spans="1:4" ht="12.75">
      <c r="A104" s="4" t="s">
        <v>317</v>
      </c>
      <c r="B104" s="13" t="s">
        <v>305</v>
      </c>
      <c r="D104" s="13">
        <v>2.5</v>
      </c>
    </row>
    <row r="105" spans="1:4" ht="12.75">
      <c r="A105" s="4" t="s">
        <v>318</v>
      </c>
      <c r="B105" s="13" t="s">
        <v>319</v>
      </c>
      <c r="D105" s="13">
        <v>2.5</v>
      </c>
    </row>
    <row r="106" spans="1:4" ht="12.75">
      <c r="A106" s="4" t="s">
        <v>320</v>
      </c>
      <c r="B106" s="13" t="s">
        <v>5</v>
      </c>
      <c r="D106" s="13">
        <v>142.5</v>
      </c>
    </row>
    <row r="107" spans="1:4" ht="12.75">
      <c r="A107" s="4" t="s">
        <v>321</v>
      </c>
      <c r="B107" s="13" t="s">
        <v>322</v>
      </c>
      <c r="D107" s="13">
        <v>56.25</v>
      </c>
    </row>
    <row r="108" spans="1:4" ht="12.75">
      <c r="A108" s="4" t="s">
        <v>323</v>
      </c>
      <c r="B108" s="13" t="s">
        <v>324</v>
      </c>
      <c r="D108" s="13">
        <v>667</v>
      </c>
    </row>
    <row r="109" spans="1:4" ht="12.75">
      <c r="A109" s="4" t="s">
        <v>325</v>
      </c>
      <c r="B109" s="13" t="s">
        <v>326</v>
      </c>
      <c r="D109" s="13">
        <v>177.5</v>
      </c>
    </row>
    <row r="110" spans="1:4" ht="12.75">
      <c r="A110" s="4" t="s">
        <v>327</v>
      </c>
      <c r="B110" s="13" t="s">
        <v>328</v>
      </c>
      <c r="D110" s="13">
        <v>37.5</v>
      </c>
    </row>
    <row r="111" spans="1:4" ht="12.75">
      <c r="A111" s="4" t="s">
        <v>329</v>
      </c>
      <c r="B111" s="13" t="s">
        <v>330</v>
      </c>
      <c r="D111" s="13">
        <v>667</v>
      </c>
    </row>
    <row r="112" spans="1:4" ht="12.75">
      <c r="A112" s="4" t="s">
        <v>331</v>
      </c>
      <c r="B112" s="13" t="s">
        <v>45</v>
      </c>
      <c r="D112" s="13">
        <v>213.75</v>
      </c>
    </row>
    <row r="113" spans="1:4" ht="12.75">
      <c r="A113" s="4" t="s">
        <v>332</v>
      </c>
      <c r="B113" s="13" t="s">
        <v>46</v>
      </c>
      <c r="D113" s="13">
        <v>71.25</v>
      </c>
    </row>
    <row r="114" spans="1:4" ht="12.75">
      <c r="A114" s="4" t="s">
        <v>333</v>
      </c>
      <c r="B114" s="13" t="s">
        <v>47</v>
      </c>
      <c r="D114" s="13">
        <v>71.25</v>
      </c>
    </row>
    <row r="115" spans="1:4" ht="12.75">
      <c r="A115" s="4" t="s">
        <v>334</v>
      </c>
      <c r="B115" s="13" t="s">
        <v>824</v>
      </c>
      <c r="D115" s="13">
        <v>75</v>
      </c>
    </row>
    <row r="116" spans="1:4" ht="12.75">
      <c r="A116" s="4" t="s">
        <v>335</v>
      </c>
      <c r="B116" s="13" t="s">
        <v>324</v>
      </c>
      <c r="D116" s="13">
        <v>529</v>
      </c>
    </row>
    <row r="117" spans="1:4" ht="12.75">
      <c r="A117" s="4" t="s">
        <v>336</v>
      </c>
      <c r="B117" s="13" t="s">
        <v>45</v>
      </c>
      <c r="D117" s="13">
        <v>213.75</v>
      </c>
    </row>
    <row r="118" spans="1:4" ht="12.75">
      <c r="A118" s="4" t="s">
        <v>337</v>
      </c>
      <c r="B118" s="13" t="s">
        <v>46</v>
      </c>
      <c r="D118" s="13">
        <v>106.25</v>
      </c>
    </row>
    <row r="119" spans="1:4" ht="12.75">
      <c r="A119" s="4" t="s">
        <v>338</v>
      </c>
      <c r="B119" s="13" t="s">
        <v>140</v>
      </c>
      <c r="D119" s="13">
        <v>350</v>
      </c>
    </row>
    <row r="120" spans="1:4" ht="12.75">
      <c r="A120" s="4" t="s">
        <v>339</v>
      </c>
      <c r="B120" s="13" t="s">
        <v>141</v>
      </c>
      <c r="D120" s="13">
        <v>333.5</v>
      </c>
    </row>
    <row r="121" spans="1:4" ht="12.75">
      <c r="A121" s="4" t="s">
        <v>340</v>
      </c>
      <c r="B121" s="13" t="s">
        <v>341</v>
      </c>
      <c r="D121" s="13">
        <v>552</v>
      </c>
    </row>
    <row r="122" spans="1:4" ht="12.75">
      <c r="A122" s="4" t="s">
        <v>342</v>
      </c>
      <c r="B122" s="13" t="s">
        <v>47</v>
      </c>
      <c r="D122" s="13">
        <v>350</v>
      </c>
    </row>
    <row r="123" spans="1:4" ht="12.75">
      <c r="A123" s="4" t="s">
        <v>343</v>
      </c>
      <c r="B123" s="13" t="s">
        <v>825</v>
      </c>
      <c r="D123" s="13">
        <v>37.5</v>
      </c>
    </row>
    <row r="124" spans="1:4" ht="12.75">
      <c r="A124" s="4" t="s">
        <v>344</v>
      </c>
      <c r="B124" s="13" t="s">
        <v>341</v>
      </c>
      <c r="D124" s="13">
        <v>460</v>
      </c>
    </row>
    <row r="125" spans="1:4" ht="12.75">
      <c r="A125" s="4" t="s">
        <v>345</v>
      </c>
      <c r="B125" s="13" t="s">
        <v>45</v>
      </c>
      <c r="D125" s="13">
        <v>71.25</v>
      </c>
    </row>
    <row r="126" spans="1:4" ht="12.75">
      <c r="A126" s="4" t="s">
        <v>346</v>
      </c>
      <c r="B126" s="13" t="s">
        <v>47</v>
      </c>
      <c r="D126" s="13">
        <v>350</v>
      </c>
    </row>
    <row r="127" spans="1:4" ht="12.75">
      <c r="A127" s="4" t="s">
        <v>347</v>
      </c>
      <c r="B127" s="13" t="s">
        <v>48</v>
      </c>
      <c r="D127" s="13">
        <v>350</v>
      </c>
    </row>
    <row r="128" spans="1:4" ht="12.75">
      <c r="A128" s="4" t="s">
        <v>348</v>
      </c>
      <c r="B128" s="13" t="s">
        <v>142</v>
      </c>
      <c r="D128" s="13">
        <v>759</v>
      </c>
    </row>
    <row r="129" spans="1:4" ht="12.75">
      <c r="A129" s="4" t="s">
        <v>349</v>
      </c>
      <c r="B129" s="13" t="s">
        <v>49</v>
      </c>
      <c r="D129" s="13">
        <v>1282.5</v>
      </c>
    </row>
    <row r="130" spans="1:4" ht="12.75">
      <c r="A130" s="4" t="s">
        <v>350</v>
      </c>
      <c r="B130" s="13" t="s">
        <v>143</v>
      </c>
      <c r="D130" s="13">
        <v>75</v>
      </c>
    </row>
    <row r="131" spans="1:4" ht="12.75">
      <c r="A131" s="4" t="s">
        <v>351</v>
      </c>
      <c r="B131" s="13" t="s">
        <v>144</v>
      </c>
      <c r="D131" s="13">
        <v>759</v>
      </c>
    </row>
    <row r="132" spans="1:4" ht="12.75">
      <c r="A132" s="4" t="s">
        <v>352</v>
      </c>
      <c r="B132" s="13" t="s">
        <v>50</v>
      </c>
      <c r="D132" s="13">
        <v>1282.5</v>
      </c>
    </row>
    <row r="133" spans="1:4" ht="12.75">
      <c r="A133" s="4" t="s">
        <v>353</v>
      </c>
      <c r="B133" s="13" t="s">
        <v>47</v>
      </c>
      <c r="D133" s="13">
        <v>1793.75</v>
      </c>
    </row>
    <row r="134" spans="1:4" ht="12.75">
      <c r="A134" s="4" t="s">
        <v>354</v>
      </c>
      <c r="B134" s="13" t="s">
        <v>51</v>
      </c>
      <c r="D134" s="13">
        <v>12.5</v>
      </c>
    </row>
    <row r="135" spans="1:4" ht="12.75">
      <c r="A135" s="4" t="s">
        <v>355</v>
      </c>
      <c r="B135" s="13" t="s">
        <v>145</v>
      </c>
      <c r="D135" s="13">
        <v>1282.5</v>
      </c>
    </row>
    <row r="136" spans="1:4" ht="12.75">
      <c r="A136" s="4" t="s">
        <v>356</v>
      </c>
      <c r="B136" s="13" t="s">
        <v>47</v>
      </c>
      <c r="D136" s="13">
        <v>1793.75</v>
      </c>
    </row>
    <row r="137" spans="1:4" ht="12.75">
      <c r="A137" s="4" t="s">
        <v>357</v>
      </c>
      <c r="B137" s="13" t="s">
        <v>146</v>
      </c>
      <c r="D137" s="13">
        <v>1282.5</v>
      </c>
    </row>
    <row r="138" spans="1:4" ht="12.75">
      <c r="A138" s="4" t="s">
        <v>358</v>
      </c>
      <c r="B138" s="13" t="s">
        <v>52</v>
      </c>
      <c r="D138" s="13">
        <v>1793.75</v>
      </c>
    </row>
    <row r="139" spans="1:4" ht="12.75">
      <c r="A139" s="4" t="s">
        <v>359</v>
      </c>
      <c r="B139" s="13" t="s">
        <v>147</v>
      </c>
      <c r="D139" s="13">
        <v>1282.5</v>
      </c>
    </row>
    <row r="140" spans="1:4" ht="12.75">
      <c r="A140" s="4" t="s">
        <v>360</v>
      </c>
      <c r="B140" s="13" t="s">
        <v>47</v>
      </c>
      <c r="D140" s="13">
        <v>1793.75</v>
      </c>
    </row>
    <row r="141" spans="1:4" ht="12.75">
      <c r="A141" s="4" t="s">
        <v>361</v>
      </c>
      <c r="B141" s="13" t="s">
        <v>148</v>
      </c>
      <c r="D141" s="13">
        <v>1282.5</v>
      </c>
    </row>
    <row r="142" spans="1:4" ht="12.75">
      <c r="A142" s="4" t="s">
        <v>362</v>
      </c>
      <c r="B142" s="13" t="s">
        <v>47</v>
      </c>
      <c r="D142" s="13">
        <v>1793.75</v>
      </c>
    </row>
    <row r="143" spans="1:4" ht="12.75">
      <c r="A143" s="4" t="s">
        <v>363</v>
      </c>
      <c r="B143" s="13" t="s">
        <v>48</v>
      </c>
      <c r="D143" s="13">
        <v>1282.5</v>
      </c>
    </row>
    <row r="144" spans="1:4" ht="12.75">
      <c r="A144" s="4" t="s">
        <v>364</v>
      </c>
      <c r="B144" s="13" t="s">
        <v>826</v>
      </c>
      <c r="D144" s="13">
        <v>810.75</v>
      </c>
    </row>
    <row r="145" spans="1:4" ht="12.75">
      <c r="A145" s="4" t="s">
        <v>366</v>
      </c>
      <c r="B145" s="13" t="s">
        <v>45</v>
      </c>
      <c r="D145" s="13">
        <v>1317.5</v>
      </c>
    </row>
    <row r="146" spans="1:4" ht="12.75">
      <c r="A146" s="4" t="s">
        <v>367</v>
      </c>
      <c r="B146" s="13" t="s">
        <v>53</v>
      </c>
      <c r="D146" s="13">
        <v>112.5</v>
      </c>
    </row>
    <row r="147" spans="1:4" ht="12.75">
      <c r="A147" s="4" t="s">
        <v>368</v>
      </c>
      <c r="B147" s="13" t="s">
        <v>149</v>
      </c>
      <c r="D147" s="13">
        <v>587.5</v>
      </c>
    </row>
    <row r="148" spans="1:4" ht="12.75">
      <c r="A148" s="4" t="s">
        <v>369</v>
      </c>
      <c r="B148" s="13" t="s">
        <v>370</v>
      </c>
      <c r="D148" s="13">
        <f>22.5+80.5</f>
        <v>103</v>
      </c>
    </row>
    <row r="149" spans="1:4" ht="12.75">
      <c r="A149" s="4" t="s">
        <v>371</v>
      </c>
      <c r="B149" s="13" t="s">
        <v>827</v>
      </c>
      <c r="D149" s="13">
        <v>270.25</v>
      </c>
    </row>
    <row r="150" spans="1:4" ht="12.75">
      <c r="A150" s="4" t="s">
        <v>372</v>
      </c>
      <c r="B150" s="13" t="s">
        <v>150</v>
      </c>
      <c r="D150" s="13">
        <v>810.75</v>
      </c>
    </row>
    <row r="151" spans="1:4" ht="12.75">
      <c r="A151" s="4" t="s">
        <v>373</v>
      </c>
      <c r="B151" s="13" t="s">
        <v>45</v>
      </c>
      <c r="D151" s="13">
        <v>1317.5</v>
      </c>
    </row>
    <row r="152" spans="1:4" ht="12.75">
      <c r="A152" s="4" t="s">
        <v>374</v>
      </c>
      <c r="B152" s="13" t="s">
        <v>151</v>
      </c>
      <c r="D152" s="13">
        <v>1877.5</v>
      </c>
    </row>
    <row r="153" spans="1:4" ht="12.75">
      <c r="A153" s="4" t="s">
        <v>375</v>
      </c>
      <c r="B153" s="13" t="s">
        <v>152</v>
      </c>
      <c r="D153" s="13">
        <v>747.5</v>
      </c>
    </row>
    <row r="154" spans="1:4" ht="12.75">
      <c r="A154" s="4" t="s">
        <v>376</v>
      </c>
      <c r="B154" s="13" t="s">
        <v>377</v>
      </c>
      <c r="D154" s="13">
        <v>1317.5</v>
      </c>
    </row>
    <row r="155" spans="1:4" ht="12.75">
      <c r="A155" s="4" t="s">
        <v>378</v>
      </c>
      <c r="B155" s="13" t="s">
        <v>54</v>
      </c>
      <c r="D155" s="13">
        <v>1877.5</v>
      </c>
    </row>
    <row r="156" spans="1:4" ht="12.75">
      <c r="A156" s="4" t="s">
        <v>379</v>
      </c>
      <c r="B156" s="13" t="s">
        <v>380</v>
      </c>
      <c r="D156" s="13">
        <f>77.5+46</f>
        <v>123.5</v>
      </c>
    </row>
    <row r="157" spans="1:4" ht="12.75">
      <c r="A157" s="4" t="s">
        <v>381</v>
      </c>
      <c r="B157" s="13" t="s">
        <v>382</v>
      </c>
      <c r="D157" s="13">
        <v>270.25</v>
      </c>
    </row>
    <row r="158" spans="1:4" ht="12.75">
      <c r="A158" s="4" t="s">
        <v>383</v>
      </c>
      <c r="B158" s="13" t="s">
        <v>153</v>
      </c>
      <c r="D158" s="13">
        <v>1317.5</v>
      </c>
    </row>
    <row r="159" spans="1:4" ht="12.75">
      <c r="A159" s="4" t="s">
        <v>384</v>
      </c>
      <c r="B159" s="13" t="s">
        <v>54</v>
      </c>
      <c r="D159" s="13">
        <v>1877.5</v>
      </c>
    </row>
    <row r="160" spans="1:4" ht="12.75">
      <c r="A160" s="4" t="s">
        <v>385</v>
      </c>
      <c r="B160" s="13" t="s">
        <v>154</v>
      </c>
      <c r="D160" s="13">
        <v>587.5</v>
      </c>
    </row>
    <row r="161" spans="1:4" ht="12.75">
      <c r="A161" s="4" t="s">
        <v>386</v>
      </c>
      <c r="B161" s="13" t="s">
        <v>155</v>
      </c>
      <c r="D161" s="13">
        <f>77.5+46</f>
        <v>123.5</v>
      </c>
    </row>
    <row r="162" spans="1:4" ht="12.75">
      <c r="A162" s="4" t="s">
        <v>387</v>
      </c>
      <c r="B162" s="13" t="s">
        <v>388</v>
      </c>
      <c r="D162" s="13">
        <v>270.25</v>
      </c>
    </row>
    <row r="163" spans="1:4" ht="12.75">
      <c r="A163" s="4" t="s">
        <v>389</v>
      </c>
      <c r="B163" s="13" t="s">
        <v>390</v>
      </c>
      <c r="D163" s="13">
        <v>1317.5</v>
      </c>
    </row>
    <row r="164" spans="1:4" ht="12.75">
      <c r="A164" s="4" t="s">
        <v>391</v>
      </c>
      <c r="B164" s="13" t="s">
        <v>55</v>
      </c>
      <c r="D164" s="13">
        <v>1877.5</v>
      </c>
    </row>
    <row r="165" spans="1:4" ht="12.75">
      <c r="A165" s="4" t="s">
        <v>392</v>
      </c>
      <c r="B165" s="13" t="s">
        <v>393</v>
      </c>
      <c r="D165" s="13">
        <v>90</v>
      </c>
    </row>
    <row r="166" spans="1:4" ht="12.75">
      <c r="A166" s="4" t="s">
        <v>394</v>
      </c>
      <c r="B166" s="13" t="s">
        <v>395</v>
      </c>
      <c r="D166" s="13">
        <f>77.5+46</f>
        <v>123.5</v>
      </c>
    </row>
    <row r="167" spans="1:4" ht="12.75">
      <c r="A167" s="4" t="s">
        <v>396</v>
      </c>
      <c r="B167" s="13" t="s">
        <v>388</v>
      </c>
      <c r="D167" s="13">
        <v>270.25</v>
      </c>
    </row>
    <row r="168" spans="1:4" ht="12.75">
      <c r="A168" s="4" t="s">
        <v>397</v>
      </c>
      <c r="B168" s="13" t="s">
        <v>156</v>
      </c>
      <c r="D168" s="13">
        <v>1317.5</v>
      </c>
    </row>
    <row r="169" spans="1:4" ht="12.75">
      <c r="A169" s="4" t="s">
        <v>398</v>
      </c>
      <c r="B169" s="13" t="s">
        <v>55</v>
      </c>
      <c r="D169" s="13">
        <v>1877.5</v>
      </c>
    </row>
    <row r="170" spans="1:4" ht="12.75">
      <c r="A170" s="4" t="s">
        <v>399</v>
      </c>
      <c r="B170" s="13" t="s">
        <v>400</v>
      </c>
      <c r="D170" s="13">
        <f>12.5+46</f>
        <v>58.5</v>
      </c>
    </row>
    <row r="171" spans="1:4" ht="12.75">
      <c r="A171" s="4" t="s">
        <v>401</v>
      </c>
      <c r="B171" s="13" t="s">
        <v>388</v>
      </c>
      <c r="D171" s="13">
        <v>270.25</v>
      </c>
    </row>
    <row r="172" spans="1:4" ht="12.75">
      <c r="A172" s="4" t="s">
        <v>402</v>
      </c>
      <c r="B172" s="13" t="s">
        <v>403</v>
      </c>
      <c r="D172" s="13">
        <v>1877.5</v>
      </c>
    </row>
    <row r="173" spans="1:4" ht="12.75">
      <c r="A173" s="4" t="s">
        <v>404</v>
      </c>
      <c r="B173" s="13" t="s">
        <v>405</v>
      </c>
      <c r="D173" s="13">
        <v>1095</v>
      </c>
    </row>
    <row r="174" spans="1:4" ht="12.75">
      <c r="A174" s="4" t="s">
        <v>406</v>
      </c>
      <c r="B174" s="13" t="s">
        <v>157</v>
      </c>
      <c r="D174" s="13">
        <v>862.5</v>
      </c>
    </row>
    <row r="175" spans="1:4" ht="12.75">
      <c r="A175" s="4" t="s">
        <v>407</v>
      </c>
      <c r="B175" s="13" t="s">
        <v>56</v>
      </c>
      <c r="D175" s="13">
        <v>345</v>
      </c>
    </row>
    <row r="176" spans="1:4" ht="12.75">
      <c r="A176" s="4" t="s">
        <v>408</v>
      </c>
      <c r="B176" s="13" t="s">
        <v>409</v>
      </c>
      <c r="D176" s="13" t="s">
        <v>862</v>
      </c>
    </row>
    <row r="177" spans="1:4" ht="12.75">
      <c r="A177" s="4" t="s">
        <v>410</v>
      </c>
      <c r="B177" s="13" t="s">
        <v>411</v>
      </c>
      <c r="D177" s="13">
        <v>2186.25</v>
      </c>
    </row>
    <row r="178" spans="1:4" ht="12.75">
      <c r="A178" s="4" t="s">
        <v>412</v>
      </c>
      <c r="B178" s="13" t="s">
        <v>413</v>
      </c>
      <c r="D178" s="21">
        <v>1680</v>
      </c>
    </row>
    <row r="179" spans="1:4" ht="12.75">
      <c r="A179" s="4" t="s">
        <v>414</v>
      </c>
      <c r="B179" s="13" t="s">
        <v>415</v>
      </c>
      <c r="D179" s="21"/>
    </row>
    <row r="180" spans="1:4" ht="12.75">
      <c r="A180" s="4" t="s">
        <v>416</v>
      </c>
      <c r="B180" s="13" t="s">
        <v>828</v>
      </c>
      <c r="C180" s="18" t="s">
        <v>786</v>
      </c>
      <c r="D180" s="13">
        <v>1500</v>
      </c>
    </row>
    <row r="181" spans="1:4" ht="12.75">
      <c r="A181" s="4" t="s">
        <v>417</v>
      </c>
      <c r="B181" s="13" t="s">
        <v>57</v>
      </c>
      <c r="C181" s="18" t="s">
        <v>786</v>
      </c>
      <c r="D181" s="13">
        <v>10000</v>
      </c>
    </row>
    <row r="182" spans="1:5" ht="12.75">
      <c r="A182" s="4" t="s">
        <v>418</v>
      </c>
      <c r="B182" s="13" t="s">
        <v>882</v>
      </c>
      <c r="E182" s="43">
        <f>SUM(D96:D181)</f>
        <v>68876.25</v>
      </c>
    </row>
    <row r="183" spans="1:4" ht="12.75">
      <c r="A183" s="4" t="s">
        <v>419</v>
      </c>
      <c r="B183" s="13" t="s">
        <v>287</v>
      </c>
      <c r="D183" s="13">
        <f>20901.25+3525</f>
        <v>24426.25</v>
      </c>
    </row>
    <row r="184" spans="1:2" ht="12.75">
      <c r="A184" s="4"/>
      <c r="B184" s="13"/>
    </row>
    <row r="185" spans="1:2" ht="12.75">
      <c r="A185" s="4"/>
      <c r="B185" s="13"/>
    </row>
    <row r="186" spans="1:2" ht="12.75">
      <c r="A186" s="3" t="s">
        <v>420</v>
      </c>
      <c r="B186" s="12" t="s">
        <v>877</v>
      </c>
    </row>
    <row r="187" spans="1:2" ht="12.75">
      <c r="A187" s="4" t="s">
        <v>421</v>
      </c>
      <c r="B187" s="13" t="s">
        <v>58</v>
      </c>
    </row>
    <row r="188" spans="1:4" ht="12.75">
      <c r="A188" s="4" t="s">
        <v>422</v>
      </c>
      <c r="B188" s="13" t="s">
        <v>829</v>
      </c>
      <c r="D188" s="13">
        <v>26530</v>
      </c>
    </row>
    <row r="189" spans="1:4" ht="12.75">
      <c r="A189" s="4" t="s">
        <v>423</v>
      </c>
      <c r="B189" s="13" t="s">
        <v>6</v>
      </c>
      <c r="D189" s="13">
        <v>4768.75</v>
      </c>
    </row>
    <row r="190" spans="1:4" ht="12.75">
      <c r="A190" s="4" t="s">
        <v>424</v>
      </c>
      <c r="B190" s="13" t="s">
        <v>425</v>
      </c>
      <c r="D190" s="13">
        <v>2920</v>
      </c>
    </row>
    <row r="191" spans="1:4" ht="12.75">
      <c r="A191" s="4" t="s">
        <v>426</v>
      </c>
      <c r="B191" s="13" t="s">
        <v>7</v>
      </c>
      <c r="D191" s="13">
        <v>3550</v>
      </c>
    </row>
    <row r="192" spans="1:4" ht="12.75">
      <c r="A192" s="4" t="s">
        <v>427</v>
      </c>
      <c r="B192" s="13" t="s">
        <v>428</v>
      </c>
      <c r="D192" s="13">
        <v>1140</v>
      </c>
    </row>
    <row r="193" spans="1:4" ht="12.75">
      <c r="A193" s="4" t="s">
        <v>429</v>
      </c>
      <c r="B193" s="13" t="s">
        <v>430</v>
      </c>
      <c r="D193" s="13">
        <v>2262.5</v>
      </c>
    </row>
    <row r="194" spans="1:4" ht="12.75">
      <c r="A194" s="4" t="s">
        <v>431</v>
      </c>
      <c r="B194" s="13" t="s">
        <v>8</v>
      </c>
      <c r="D194" s="13">
        <v>437.5</v>
      </c>
    </row>
    <row r="195" spans="1:4" ht="12.75">
      <c r="A195" s="4" t="s">
        <v>432</v>
      </c>
      <c r="B195" s="13" t="s">
        <v>158</v>
      </c>
      <c r="D195" s="20">
        <v>465</v>
      </c>
    </row>
    <row r="196" spans="1:4" ht="12.75">
      <c r="A196" s="4" t="s">
        <v>433</v>
      </c>
      <c r="B196" s="13" t="s">
        <v>434</v>
      </c>
      <c r="C196" s="18" t="s">
        <v>786</v>
      </c>
      <c r="D196" s="13">
        <v>10000</v>
      </c>
    </row>
    <row r="197" spans="1:2" ht="12.75">
      <c r="A197" s="4"/>
      <c r="B197" s="13"/>
    </row>
    <row r="198" spans="1:2" ht="12.75">
      <c r="A198" s="4"/>
      <c r="B198" s="13"/>
    </row>
    <row r="199" spans="1:2" ht="12.75">
      <c r="A199" s="3" t="s">
        <v>435</v>
      </c>
      <c r="B199" s="12" t="s">
        <v>34</v>
      </c>
    </row>
    <row r="200" spans="1:2" ht="12.75">
      <c r="A200" s="4" t="s">
        <v>436</v>
      </c>
      <c r="B200" s="13" t="s">
        <v>59</v>
      </c>
    </row>
    <row r="201" spans="1:4" ht="12.75">
      <c r="A201" s="4" t="s">
        <v>437</v>
      </c>
      <c r="B201" s="13" t="s">
        <v>159</v>
      </c>
      <c r="D201" s="13">
        <v>3720</v>
      </c>
    </row>
    <row r="202" spans="1:4" ht="12.75">
      <c r="A202" s="4" t="s">
        <v>438</v>
      </c>
      <c r="B202" s="13" t="s">
        <v>160</v>
      </c>
      <c r="D202" s="13">
        <v>550</v>
      </c>
    </row>
    <row r="203" spans="1:4" ht="12.75">
      <c r="A203" s="4" t="s">
        <v>439</v>
      </c>
      <c r="B203" s="13" t="s">
        <v>440</v>
      </c>
      <c r="D203" s="13">
        <v>225</v>
      </c>
    </row>
    <row r="204" spans="1:4" ht="12.75">
      <c r="A204" s="4" t="s">
        <v>441</v>
      </c>
      <c r="B204" s="13" t="s">
        <v>442</v>
      </c>
      <c r="D204" s="13">
        <v>125</v>
      </c>
    </row>
    <row r="205" spans="1:4" ht="12.75">
      <c r="A205" s="4" t="s">
        <v>443</v>
      </c>
      <c r="B205" s="13" t="s">
        <v>60</v>
      </c>
      <c r="C205" s="18" t="s">
        <v>786</v>
      </c>
      <c r="D205" s="13">
        <v>5000</v>
      </c>
    </row>
    <row r="206" spans="1:2" ht="12.75">
      <c r="A206" s="4"/>
      <c r="B206" s="13"/>
    </row>
    <row r="207" spans="1:2" ht="12.75">
      <c r="A207" s="4"/>
      <c r="B207" s="13"/>
    </row>
    <row r="208" spans="1:2" ht="12.75">
      <c r="A208" s="3" t="s">
        <v>444</v>
      </c>
      <c r="B208" s="12" t="s">
        <v>33</v>
      </c>
    </row>
    <row r="209" spans="1:2" ht="12.75">
      <c r="A209" s="4" t="s">
        <v>445</v>
      </c>
      <c r="B209" s="13" t="s">
        <v>61</v>
      </c>
    </row>
    <row r="210" spans="1:4" ht="12.75">
      <c r="A210" s="4" t="s">
        <v>446</v>
      </c>
      <c r="B210" s="13" t="s">
        <v>161</v>
      </c>
      <c r="D210" s="13">
        <v>125</v>
      </c>
    </row>
    <row r="211" spans="1:4" ht="12.75">
      <c r="A211" s="4" t="s">
        <v>447</v>
      </c>
      <c r="B211" s="13" t="s">
        <v>162</v>
      </c>
      <c r="D211" s="13">
        <f>3800+2362.5+1200+181.25</f>
        <v>7543.75</v>
      </c>
    </row>
    <row r="212" spans="1:4" ht="12.75">
      <c r="A212" s="4" t="s">
        <v>448</v>
      </c>
      <c r="B212" s="13" t="s">
        <v>778</v>
      </c>
      <c r="C212" s="18" t="s">
        <v>786</v>
      </c>
      <c r="D212" s="13">
        <v>2500</v>
      </c>
    </row>
    <row r="213" spans="1:2" ht="12.75">
      <c r="A213" s="4"/>
      <c r="B213" s="13"/>
    </row>
    <row r="214" spans="1:2" ht="12.75">
      <c r="A214" s="4"/>
      <c r="B214" s="13"/>
    </row>
    <row r="215" spans="1:2" ht="12.75">
      <c r="A215" s="3" t="s">
        <v>449</v>
      </c>
      <c r="B215" s="12" t="s">
        <v>32</v>
      </c>
    </row>
    <row r="216" spans="1:4" ht="12.75">
      <c r="A216" s="4" t="s">
        <v>450</v>
      </c>
      <c r="B216" s="13" t="s">
        <v>451</v>
      </c>
      <c r="D216" s="13">
        <f>9660+18358.31</f>
        <v>28018.31</v>
      </c>
    </row>
    <row r="217" spans="1:2" ht="12.75">
      <c r="A217" s="4" t="s">
        <v>452</v>
      </c>
      <c r="B217" s="13" t="s">
        <v>163</v>
      </c>
    </row>
    <row r="218" spans="1:4" ht="12.75">
      <c r="A218" s="4" t="s">
        <v>453</v>
      </c>
      <c r="B218" s="13" t="s">
        <v>164</v>
      </c>
      <c r="D218" s="13">
        <v>500</v>
      </c>
    </row>
    <row r="219" spans="1:4" ht="12.75">
      <c r="A219" s="4" t="s">
        <v>454</v>
      </c>
      <c r="B219" s="13" t="s">
        <v>62</v>
      </c>
      <c r="D219" s="13">
        <v>500</v>
      </c>
    </row>
    <row r="220" spans="1:4" ht="12.75">
      <c r="A220" s="4" t="s">
        <v>455</v>
      </c>
      <c r="B220" s="13" t="s">
        <v>9</v>
      </c>
      <c r="D220" s="13">
        <v>25</v>
      </c>
    </row>
    <row r="221" spans="1:4" ht="12.75">
      <c r="A221" s="4" t="s">
        <v>456</v>
      </c>
      <c r="B221" s="13" t="s">
        <v>10</v>
      </c>
      <c r="D221" s="13">
        <v>9832.5</v>
      </c>
    </row>
    <row r="222" spans="1:4" ht="12.75">
      <c r="A222" s="4" t="s">
        <v>457</v>
      </c>
      <c r="B222" s="13" t="s">
        <v>830</v>
      </c>
      <c r="D222" s="13">
        <v>9832.5</v>
      </c>
    </row>
    <row r="223" spans="1:2" ht="12.75">
      <c r="A223" s="4"/>
      <c r="B223" s="13"/>
    </row>
    <row r="224" spans="1:2" ht="12.75">
      <c r="A224" s="4"/>
      <c r="B224" s="13"/>
    </row>
    <row r="225" spans="1:2" ht="12.75">
      <c r="A225" s="3" t="s">
        <v>458</v>
      </c>
      <c r="B225" s="12" t="s">
        <v>31</v>
      </c>
    </row>
    <row r="226" spans="1:4" ht="12.75">
      <c r="A226" s="4" t="s">
        <v>459</v>
      </c>
      <c r="B226" s="13" t="s">
        <v>460</v>
      </c>
      <c r="D226" s="13">
        <v>37.5</v>
      </c>
    </row>
    <row r="227" spans="1:4" ht="12.75">
      <c r="A227" s="4" t="s">
        <v>461</v>
      </c>
      <c r="B227" s="13" t="s">
        <v>165</v>
      </c>
      <c r="D227" s="13">
        <v>135</v>
      </c>
    </row>
    <row r="228" spans="1:4" ht="12.75">
      <c r="A228" s="4" t="s">
        <v>462</v>
      </c>
      <c r="B228" s="13" t="s">
        <v>831</v>
      </c>
      <c r="D228" s="13">
        <v>206.25</v>
      </c>
    </row>
    <row r="229" spans="1:4" ht="12.75">
      <c r="A229" s="4" t="s">
        <v>463</v>
      </c>
      <c r="B229" s="13" t="s">
        <v>166</v>
      </c>
      <c r="D229" s="13">
        <v>135</v>
      </c>
    </row>
    <row r="230" spans="1:4" ht="12.75">
      <c r="A230" s="4" t="s">
        <v>464</v>
      </c>
      <c r="B230" s="13" t="s">
        <v>167</v>
      </c>
      <c r="D230" s="13">
        <v>502</v>
      </c>
    </row>
    <row r="231" spans="1:4" ht="12.75">
      <c r="A231" s="4" t="s">
        <v>465</v>
      </c>
      <c r="B231" s="13" t="s">
        <v>466</v>
      </c>
      <c r="D231" s="13">
        <v>620</v>
      </c>
    </row>
    <row r="232" spans="1:4" ht="12.75">
      <c r="A232" s="4" t="s">
        <v>467</v>
      </c>
      <c r="B232" s="13" t="s">
        <v>468</v>
      </c>
      <c r="D232" s="13">
        <v>17.5</v>
      </c>
    </row>
    <row r="233" spans="1:4" ht="12.75">
      <c r="A233" s="4" t="s">
        <v>469</v>
      </c>
      <c r="B233" s="13" t="s">
        <v>168</v>
      </c>
      <c r="D233" s="13">
        <v>210</v>
      </c>
    </row>
    <row r="234" spans="1:4" ht="12.75">
      <c r="A234" s="4" t="s">
        <v>470</v>
      </c>
      <c r="B234" s="13" t="s">
        <v>63</v>
      </c>
      <c r="D234" s="13">
        <v>126</v>
      </c>
    </row>
    <row r="235" spans="1:2" ht="12.75">
      <c r="A235" s="4"/>
      <c r="B235" s="13"/>
    </row>
    <row r="236" spans="1:2" ht="12.75">
      <c r="A236" s="4"/>
      <c r="B236" s="13"/>
    </row>
    <row r="237" spans="1:2" ht="12.75">
      <c r="A237" s="3" t="s">
        <v>471</v>
      </c>
      <c r="B237" s="12" t="s">
        <v>30</v>
      </c>
    </row>
    <row r="238" spans="1:4" ht="12.75">
      <c r="A238" s="4" t="s">
        <v>472</v>
      </c>
      <c r="B238" s="13" t="s">
        <v>473</v>
      </c>
      <c r="D238" s="13">
        <v>71.25</v>
      </c>
    </row>
    <row r="239" spans="1:4" ht="12.75">
      <c r="A239" s="4" t="s">
        <v>474</v>
      </c>
      <c r="B239" s="13" t="s">
        <v>475</v>
      </c>
      <c r="D239" s="13">
        <v>107.5</v>
      </c>
    </row>
    <row r="240" spans="1:4" ht="12.75">
      <c r="A240" s="4" t="s">
        <v>476</v>
      </c>
      <c r="B240" s="13" t="s">
        <v>169</v>
      </c>
      <c r="D240" s="13">
        <v>213.75</v>
      </c>
    </row>
    <row r="241" spans="1:4" ht="12.75">
      <c r="A241" s="4" t="s">
        <v>477</v>
      </c>
      <c r="B241" s="13" t="s">
        <v>170</v>
      </c>
      <c r="D241" s="13">
        <v>5400</v>
      </c>
    </row>
    <row r="242" spans="1:4" ht="12.75">
      <c r="A242" s="4" t="s">
        <v>478</v>
      </c>
      <c r="B242" s="13" t="s">
        <v>171</v>
      </c>
      <c r="D242" s="13">
        <v>4425</v>
      </c>
    </row>
    <row r="243" spans="1:4" ht="12.75">
      <c r="A243" s="4" t="s">
        <v>479</v>
      </c>
      <c r="B243" s="13" t="s">
        <v>67</v>
      </c>
      <c r="D243" s="13">
        <v>828</v>
      </c>
    </row>
    <row r="244" spans="1:4" ht="12.75">
      <c r="A244" s="4" t="s">
        <v>480</v>
      </c>
      <c r="B244" s="13" t="s">
        <v>481</v>
      </c>
      <c r="D244" s="22">
        <v>3360</v>
      </c>
    </row>
    <row r="245" spans="1:4" ht="12.75">
      <c r="A245" s="4" t="s">
        <v>482</v>
      </c>
      <c r="B245" s="13" t="s">
        <v>483</v>
      </c>
      <c r="D245" s="43"/>
    </row>
    <row r="246" spans="1:4" ht="12.75">
      <c r="A246" s="4" t="s">
        <v>484</v>
      </c>
      <c r="B246" s="13" t="s">
        <v>64</v>
      </c>
      <c r="D246" s="22">
        <v>350</v>
      </c>
    </row>
    <row r="247" spans="1:4" ht="12.75">
      <c r="A247" s="4" t="s">
        <v>485</v>
      </c>
      <c r="B247" s="13" t="s">
        <v>172</v>
      </c>
      <c r="D247" s="13">
        <v>43.75</v>
      </c>
    </row>
    <row r="248" spans="1:4" ht="12.75">
      <c r="A248" s="4" t="s">
        <v>486</v>
      </c>
      <c r="B248" s="13" t="s">
        <v>65</v>
      </c>
      <c r="D248" s="13">
        <v>525</v>
      </c>
    </row>
    <row r="249" spans="1:4" ht="12.75">
      <c r="A249" s="4" t="s">
        <v>487</v>
      </c>
      <c r="B249" s="13" t="s">
        <v>173</v>
      </c>
      <c r="D249" s="13">
        <v>168</v>
      </c>
    </row>
    <row r="250" spans="1:4" ht="12.75">
      <c r="A250" s="4" t="s">
        <v>488</v>
      </c>
      <c r="B250" s="13" t="s">
        <v>174</v>
      </c>
      <c r="D250" s="13">
        <v>126</v>
      </c>
    </row>
    <row r="251" spans="1:4" ht="12.75">
      <c r="A251" s="4" t="s">
        <v>489</v>
      </c>
      <c r="B251" s="13" t="s">
        <v>175</v>
      </c>
      <c r="D251" s="13">
        <v>210</v>
      </c>
    </row>
    <row r="252" spans="1:4" ht="12.75">
      <c r="A252" s="4" t="s">
        <v>490</v>
      </c>
      <c r="B252" s="13" t="s">
        <v>176</v>
      </c>
      <c r="D252" s="13">
        <v>49</v>
      </c>
    </row>
    <row r="253" spans="1:2" ht="12.75">
      <c r="A253" s="4"/>
      <c r="B253" s="13"/>
    </row>
    <row r="254" spans="1:2" ht="12.75">
      <c r="A254" s="4"/>
      <c r="B254" s="13"/>
    </row>
    <row r="255" spans="1:2" ht="12.75">
      <c r="A255" s="3" t="s">
        <v>491</v>
      </c>
      <c r="B255" s="12" t="s">
        <v>29</v>
      </c>
    </row>
    <row r="256" spans="1:4" ht="12.75">
      <c r="A256" s="4" t="s">
        <v>492</v>
      </c>
      <c r="B256" s="13" t="s">
        <v>66</v>
      </c>
      <c r="D256" s="13">
        <v>30</v>
      </c>
    </row>
    <row r="257" spans="1:4" ht="12.75">
      <c r="A257" s="4" t="s">
        <v>493</v>
      </c>
      <c r="B257" s="13" t="s">
        <v>494</v>
      </c>
      <c r="D257" s="13">
        <v>87.5</v>
      </c>
    </row>
    <row r="258" spans="1:4" ht="12.75">
      <c r="A258" s="4" t="s">
        <v>495</v>
      </c>
      <c r="B258" s="13" t="s">
        <v>177</v>
      </c>
      <c r="D258" s="13">
        <v>135</v>
      </c>
    </row>
    <row r="259" spans="1:4" ht="12.75">
      <c r="A259" s="4" t="s">
        <v>496</v>
      </c>
      <c r="B259" s="13" t="s">
        <v>832</v>
      </c>
      <c r="D259" s="13">
        <v>600.3</v>
      </c>
    </row>
    <row r="260" spans="1:4" ht="12.75">
      <c r="A260" s="4" t="s">
        <v>497</v>
      </c>
      <c r="B260" s="13" t="s">
        <v>483</v>
      </c>
      <c r="D260" s="13">
        <v>575</v>
      </c>
    </row>
    <row r="261" spans="1:4" ht="12.75">
      <c r="A261" s="4" t="s">
        <v>498</v>
      </c>
      <c r="B261" s="13" t="s">
        <v>64</v>
      </c>
      <c r="D261" s="22">
        <v>200</v>
      </c>
    </row>
    <row r="262" spans="1:2" ht="12.75">
      <c r="A262" s="4"/>
      <c r="B262" s="13"/>
    </row>
    <row r="263" spans="1:2" ht="12.75">
      <c r="A263" s="4"/>
      <c r="B263" s="13"/>
    </row>
    <row r="264" spans="1:2" ht="12.75">
      <c r="A264" s="3" t="s">
        <v>499</v>
      </c>
      <c r="B264" s="12" t="s">
        <v>28</v>
      </c>
    </row>
    <row r="265" spans="1:4" ht="12.75">
      <c r="A265" s="4" t="s">
        <v>500</v>
      </c>
      <c r="B265" s="13" t="s">
        <v>178</v>
      </c>
      <c r="D265" s="13">
        <v>212.5</v>
      </c>
    </row>
    <row r="266" spans="1:4" ht="12.75">
      <c r="A266" s="4" t="s">
        <v>501</v>
      </c>
      <c r="B266" s="13" t="s">
        <v>179</v>
      </c>
      <c r="D266" s="13">
        <v>142.5</v>
      </c>
    </row>
    <row r="267" spans="1:4" ht="12.75">
      <c r="A267" s="4" t="s">
        <v>502</v>
      </c>
      <c r="B267" s="13" t="s">
        <v>833</v>
      </c>
      <c r="D267" s="13">
        <v>75</v>
      </c>
    </row>
    <row r="268" spans="1:4" ht="12.75">
      <c r="A268" s="4" t="s">
        <v>503</v>
      </c>
      <c r="B268" s="13" t="s">
        <v>834</v>
      </c>
      <c r="D268" s="13">
        <v>306.25</v>
      </c>
    </row>
    <row r="269" spans="1:4" ht="12.75">
      <c r="A269" s="4" t="s">
        <v>504</v>
      </c>
      <c r="B269" s="13" t="s">
        <v>505</v>
      </c>
      <c r="D269" s="13">
        <v>135</v>
      </c>
    </row>
    <row r="270" spans="1:4" ht="12.75">
      <c r="A270" s="4" t="s">
        <v>506</v>
      </c>
      <c r="B270" s="13" t="s">
        <v>11</v>
      </c>
      <c r="D270" s="13">
        <v>81.25</v>
      </c>
    </row>
    <row r="271" spans="1:4" ht="12.75">
      <c r="A271" s="4" t="s">
        <v>507</v>
      </c>
      <c r="B271" s="13" t="s">
        <v>67</v>
      </c>
      <c r="D271" s="13">
        <v>225</v>
      </c>
    </row>
    <row r="272" spans="1:4" ht="12.75">
      <c r="A272" s="4" t="s">
        <v>508</v>
      </c>
      <c r="B272" s="13" t="s">
        <v>835</v>
      </c>
      <c r="D272" s="43">
        <v>840</v>
      </c>
    </row>
    <row r="273" spans="1:4" ht="12.75">
      <c r="A273" s="4" t="s">
        <v>509</v>
      </c>
      <c r="B273" s="13" t="s">
        <v>483</v>
      </c>
      <c r="D273" s="43">
        <v>1344</v>
      </c>
    </row>
    <row r="274" spans="1:4" ht="12.75">
      <c r="A274" s="4" t="s">
        <v>510</v>
      </c>
      <c r="B274" s="13" t="s">
        <v>68</v>
      </c>
      <c r="D274" s="13">
        <v>210</v>
      </c>
    </row>
    <row r="275" spans="1:4" ht="12.75">
      <c r="A275" s="4" t="s">
        <v>511</v>
      </c>
      <c r="B275" s="13" t="s">
        <v>180</v>
      </c>
      <c r="D275" s="13">
        <v>126</v>
      </c>
    </row>
    <row r="276" spans="1:2" ht="12.75">
      <c r="A276" s="4"/>
      <c r="B276" s="13"/>
    </row>
    <row r="277" spans="1:2" ht="12.75">
      <c r="A277" s="4"/>
      <c r="B277" s="13"/>
    </row>
    <row r="278" spans="1:2" ht="12.75">
      <c r="A278" s="3" t="s">
        <v>512</v>
      </c>
      <c r="B278" s="12" t="s">
        <v>27</v>
      </c>
    </row>
    <row r="279" spans="1:4" ht="12.75">
      <c r="A279" s="4" t="s">
        <v>513</v>
      </c>
      <c r="B279" s="13" t="s">
        <v>514</v>
      </c>
      <c r="D279" s="13">
        <v>25</v>
      </c>
    </row>
    <row r="280" spans="1:4" ht="12.75">
      <c r="A280" s="4" t="s">
        <v>515</v>
      </c>
      <c r="B280" s="13" t="s">
        <v>516</v>
      </c>
      <c r="D280" s="13">
        <v>16.25</v>
      </c>
    </row>
    <row r="281" spans="1:4" ht="12.75">
      <c r="A281" s="4" t="s">
        <v>517</v>
      </c>
      <c r="B281" s="13" t="s">
        <v>518</v>
      </c>
      <c r="D281" s="13">
        <v>368.57</v>
      </c>
    </row>
    <row r="282" spans="1:2" ht="12.75">
      <c r="A282" s="4"/>
      <c r="B282" s="13"/>
    </row>
    <row r="283" spans="1:2" ht="12.75">
      <c r="A283" s="4"/>
      <c r="B283" s="13"/>
    </row>
    <row r="284" spans="1:2" ht="12.75">
      <c r="A284" s="3" t="s">
        <v>519</v>
      </c>
      <c r="B284" s="12" t="s">
        <v>26</v>
      </c>
    </row>
    <row r="285" spans="1:4" ht="12.75">
      <c r="A285" s="4" t="s">
        <v>520</v>
      </c>
      <c r="B285" s="13" t="s">
        <v>836</v>
      </c>
      <c r="D285" s="13">
        <v>187.5</v>
      </c>
    </row>
    <row r="286" spans="1:4" ht="12.75">
      <c r="A286" s="4" t="s">
        <v>521</v>
      </c>
      <c r="B286" s="13" t="s">
        <v>837</v>
      </c>
      <c r="D286" s="13">
        <v>112.5</v>
      </c>
    </row>
    <row r="287" spans="1:4" ht="12.75">
      <c r="A287" s="4" t="s">
        <v>522</v>
      </c>
      <c r="B287" s="13" t="s">
        <v>523</v>
      </c>
      <c r="D287" s="13">
        <v>87.5</v>
      </c>
    </row>
    <row r="288" spans="1:4" ht="12.75">
      <c r="A288" s="4" t="s">
        <v>524</v>
      </c>
      <c r="B288" s="13" t="s">
        <v>838</v>
      </c>
      <c r="D288" s="13">
        <v>71.25</v>
      </c>
    </row>
    <row r="289" spans="1:2" ht="12.75">
      <c r="A289" s="4"/>
      <c r="B289" s="13"/>
    </row>
    <row r="290" spans="1:2" ht="12.75">
      <c r="A290" s="4"/>
      <c r="B290" s="13"/>
    </row>
    <row r="291" spans="1:2" ht="12.75">
      <c r="A291" s="3" t="s">
        <v>525</v>
      </c>
      <c r="B291" s="12" t="s">
        <v>25</v>
      </c>
    </row>
    <row r="292" spans="1:2" ht="12.75">
      <c r="A292" s="4" t="s">
        <v>526</v>
      </c>
      <c r="B292" s="13" t="s">
        <v>69</v>
      </c>
    </row>
    <row r="293" spans="1:2" ht="12.75">
      <c r="A293" s="4" t="s">
        <v>527</v>
      </c>
      <c r="B293" s="13" t="s">
        <v>70</v>
      </c>
    </row>
    <row r="294" spans="1:4" ht="12.75">
      <c r="A294" s="4" t="s">
        <v>528</v>
      </c>
      <c r="B294" s="13" t="s">
        <v>71</v>
      </c>
      <c r="C294" s="18" t="s">
        <v>786</v>
      </c>
      <c r="D294" s="13">
        <v>1000</v>
      </c>
    </row>
    <row r="295" spans="1:2" ht="12.75">
      <c r="A295" s="4"/>
      <c r="B295" s="13"/>
    </row>
    <row r="296" spans="1:2" ht="12.75">
      <c r="A296" s="4"/>
      <c r="B296" s="13"/>
    </row>
    <row r="297" spans="1:2" ht="12.75">
      <c r="A297" s="3" t="s">
        <v>529</v>
      </c>
      <c r="B297" s="12" t="s">
        <v>24</v>
      </c>
    </row>
    <row r="298" spans="1:4" ht="12.75">
      <c r="A298" s="4" t="s">
        <v>530</v>
      </c>
      <c r="B298" s="13" t="s">
        <v>531</v>
      </c>
      <c r="D298" s="13">
        <v>368.57</v>
      </c>
    </row>
    <row r="299" spans="1:2" ht="12.75">
      <c r="A299" s="4"/>
      <c r="B299" s="13"/>
    </row>
    <row r="300" spans="1:2" ht="12.75">
      <c r="A300" s="4"/>
      <c r="B300" s="13"/>
    </row>
    <row r="301" spans="1:2" ht="12.75">
      <c r="A301" s="3" t="s">
        <v>532</v>
      </c>
      <c r="B301" s="12" t="s">
        <v>23</v>
      </c>
    </row>
    <row r="302" spans="1:2" ht="12.75">
      <c r="A302" s="4" t="s">
        <v>533</v>
      </c>
      <c r="B302" s="13" t="s">
        <v>72</v>
      </c>
    </row>
    <row r="303" spans="1:2" ht="12.75">
      <c r="A303" s="4" t="s">
        <v>534</v>
      </c>
      <c r="B303" s="13" t="s">
        <v>73</v>
      </c>
    </row>
    <row r="304" spans="1:4" ht="12.75">
      <c r="A304" s="4" t="s">
        <v>535</v>
      </c>
      <c r="B304" s="13" t="s">
        <v>71</v>
      </c>
      <c r="C304" s="18" t="s">
        <v>786</v>
      </c>
      <c r="D304" s="13">
        <v>1000</v>
      </c>
    </row>
    <row r="305" spans="1:2" ht="12.75">
      <c r="A305" s="4"/>
      <c r="B305" s="13"/>
    </row>
    <row r="306" spans="1:2" ht="12.75">
      <c r="A306" s="4"/>
      <c r="B306" s="13"/>
    </row>
    <row r="307" spans="1:2" ht="12.75">
      <c r="A307" s="3" t="s">
        <v>536</v>
      </c>
      <c r="B307" s="12" t="s">
        <v>365</v>
      </c>
    </row>
    <row r="308" spans="1:4" ht="12.75">
      <c r="A308" s="4" t="s">
        <v>537</v>
      </c>
      <c r="B308" s="13" t="s">
        <v>839</v>
      </c>
      <c r="D308" s="13">
        <v>20</v>
      </c>
    </row>
    <row r="309" spans="1:4" ht="12.75">
      <c r="A309" s="4" t="s">
        <v>538</v>
      </c>
      <c r="B309" s="13" t="s">
        <v>840</v>
      </c>
      <c r="D309" s="13">
        <v>6.25</v>
      </c>
    </row>
    <row r="310" spans="1:4" ht="12.75">
      <c r="A310" s="4" t="s">
        <v>539</v>
      </c>
      <c r="B310" s="13" t="s">
        <v>841</v>
      </c>
      <c r="D310" s="13">
        <v>135</v>
      </c>
    </row>
    <row r="311" spans="1:4" ht="12.75">
      <c r="A311" s="4" t="s">
        <v>540</v>
      </c>
      <c r="B311" s="13" t="s">
        <v>842</v>
      </c>
      <c r="D311" s="13">
        <v>60</v>
      </c>
    </row>
    <row r="312" spans="1:4" ht="12.75">
      <c r="A312" s="4" t="s">
        <v>541</v>
      </c>
      <c r="B312" s="13" t="s">
        <v>542</v>
      </c>
      <c r="D312" s="13">
        <v>212.5</v>
      </c>
    </row>
    <row r="313" spans="1:2" ht="12.75">
      <c r="A313" s="4"/>
      <c r="B313" s="13"/>
    </row>
    <row r="314" spans="1:2" ht="12.75">
      <c r="A314" s="4"/>
      <c r="B314" s="13"/>
    </row>
    <row r="315" spans="1:2" ht="12.75">
      <c r="A315" s="3" t="s">
        <v>543</v>
      </c>
      <c r="B315" s="12" t="s">
        <v>22</v>
      </c>
    </row>
    <row r="316" spans="1:4" ht="12.75">
      <c r="A316" s="4" t="s">
        <v>544</v>
      </c>
      <c r="B316" s="13" t="s">
        <v>843</v>
      </c>
      <c r="D316" s="13">
        <v>60</v>
      </c>
    </row>
    <row r="317" spans="1:4" ht="12.75">
      <c r="A317" s="4" t="s">
        <v>545</v>
      </c>
      <c r="B317" s="13" t="s">
        <v>844</v>
      </c>
      <c r="D317" s="13">
        <v>71.25</v>
      </c>
    </row>
    <row r="318" spans="1:4" ht="12.75">
      <c r="A318" s="4" t="s">
        <v>546</v>
      </c>
      <c r="B318" s="13" t="s">
        <v>74</v>
      </c>
      <c r="D318" s="13">
        <v>90</v>
      </c>
    </row>
    <row r="319" spans="1:2" ht="12.75">
      <c r="A319" s="4"/>
      <c r="B319" s="13"/>
    </row>
    <row r="320" spans="1:2" ht="12.75">
      <c r="A320" s="4"/>
      <c r="B320" s="13"/>
    </row>
    <row r="321" spans="1:2" ht="12.75">
      <c r="A321" s="3" t="s">
        <v>547</v>
      </c>
      <c r="B321" s="12" t="s">
        <v>21</v>
      </c>
    </row>
    <row r="322" spans="1:2" ht="12.75">
      <c r="A322" s="4" t="s">
        <v>548</v>
      </c>
      <c r="B322" s="13" t="s">
        <v>72</v>
      </c>
    </row>
    <row r="323" spans="1:2" ht="12.75">
      <c r="A323" s="4" t="s">
        <v>549</v>
      </c>
      <c r="B323" s="13" t="s">
        <v>70</v>
      </c>
    </row>
    <row r="324" spans="1:4" ht="12.75">
      <c r="A324" s="4" t="s">
        <v>550</v>
      </c>
      <c r="B324" s="13" t="s">
        <v>71</v>
      </c>
      <c r="D324" s="13">
        <v>1500</v>
      </c>
    </row>
    <row r="325" spans="1:2" ht="12.75">
      <c r="A325" s="4"/>
      <c r="B325" s="13"/>
    </row>
    <row r="326" spans="1:2" ht="12.75">
      <c r="A326" s="4"/>
      <c r="B326" s="13"/>
    </row>
    <row r="327" spans="1:2" ht="12.75">
      <c r="A327" s="3" t="s">
        <v>551</v>
      </c>
      <c r="B327" s="12" t="s">
        <v>203</v>
      </c>
    </row>
    <row r="328" spans="1:4" ht="12.75">
      <c r="A328" s="4" t="s">
        <v>552</v>
      </c>
      <c r="B328" s="13" t="s">
        <v>181</v>
      </c>
      <c r="D328" s="13">
        <v>600</v>
      </c>
    </row>
    <row r="329" spans="1:4" ht="12.75">
      <c r="A329" s="4" t="s">
        <v>553</v>
      </c>
      <c r="B329" s="13" t="s">
        <v>182</v>
      </c>
      <c r="D329" s="13">
        <v>1562.5</v>
      </c>
    </row>
    <row r="330" spans="1:4" ht="12.75">
      <c r="A330" s="4" t="s">
        <v>554</v>
      </c>
      <c r="B330" s="13" t="s">
        <v>183</v>
      </c>
      <c r="D330" s="13">
        <v>300</v>
      </c>
    </row>
    <row r="331" spans="1:4" ht="12.75">
      <c r="A331" s="4" t="s">
        <v>555</v>
      </c>
      <c r="B331" s="13" t="s">
        <v>184</v>
      </c>
      <c r="D331" s="13">
        <v>1375</v>
      </c>
    </row>
    <row r="332" spans="1:4" ht="12.75">
      <c r="A332" s="4" t="s">
        <v>556</v>
      </c>
      <c r="B332" s="13" t="s">
        <v>75</v>
      </c>
      <c r="D332" s="13">
        <v>375</v>
      </c>
    </row>
    <row r="333" spans="1:4" ht="12.75">
      <c r="A333" s="4" t="s">
        <v>557</v>
      </c>
      <c r="B333" s="13" t="s">
        <v>558</v>
      </c>
      <c r="D333" s="13">
        <v>375</v>
      </c>
    </row>
    <row r="334" spans="1:4" ht="12.75">
      <c r="A334" s="4" t="s">
        <v>559</v>
      </c>
      <c r="B334" s="13" t="s">
        <v>560</v>
      </c>
      <c r="D334" s="13">
        <v>225</v>
      </c>
    </row>
    <row r="335" spans="1:4" ht="12.75">
      <c r="A335" s="4" t="s">
        <v>561</v>
      </c>
      <c r="B335" s="13" t="s">
        <v>204</v>
      </c>
      <c r="D335" s="13">
        <v>1575</v>
      </c>
    </row>
    <row r="336" spans="1:4" ht="12.75">
      <c r="A336" s="4" t="s">
        <v>562</v>
      </c>
      <c r="B336" s="13" t="s">
        <v>563</v>
      </c>
      <c r="D336" s="20">
        <v>8952.3</v>
      </c>
    </row>
    <row r="337" spans="1:4" ht="12.75">
      <c r="A337" s="4" t="s">
        <v>564</v>
      </c>
      <c r="B337" s="13" t="s">
        <v>76</v>
      </c>
      <c r="D337" s="13">
        <v>250</v>
      </c>
    </row>
    <row r="338" spans="1:4" ht="12.75">
      <c r="A338" s="4" t="s">
        <v>565</v>
      </c>
      <c r="B338" s="13" t="s">
        <v>77</v>
      </c>
      <c r="D338" s="13">
        <v>625</v>
      </c>
    </row>
    <row r="339" spans="1:4" ht="12.75">
      <c r="A339" s="4" t="s">
        <v>566</v>
      </c>
      <c r="B339" s="13" t="s">
        <v>567</v>
      </c>
      <c r="D339" s="13">
        <v>62.5</v>
      </c>
    </row>
    <row r="340" spans="1:4" ht="12.75">
      <c r="A340" s="4" t="s">
        <v>568</v>
      </c>
      <c r="B340" s="13" t="s">
        <v>569</v>
      </c>
      <c r="D340" s="13">
        <v>125</v>
      </c>
    </row>
    <row r="341" spans="1:4" ht="12.75">
      <c r="A341" s="4" t="s">
        <v>570</v>
      </c>
      <c r="B341" s="13" t="s">
        <v>78</v>
      </c>
      <c r="D341" s="13">
        <v>200</v>
      </c>
    </row>
    <row r="342" spans="1:4" ht="12.75">
      <c r="A342" s="4" t="s">
        <v>571</v>
      </c>
      <c r="B342" s="13" t="s">
        <v>572</v>
      </c>
      <c r="D342" s="13">
        <v>450</v>
      </c>
    </row>
    <row r="343" spans="1:4" ht="12.75">
      <c r="A343" s="4" t="s">
        <v>573</v>
      </c>
      <c r="B343" s="13" t="s">
        <v>79</v>
      </c>
      <c r="D343" s="13">
        <v>112.5</v>
      </c>
    </row>
    <row r="344" spans="1:2" ht="12.75">
      <c r="A344" s="4"/>
      <c r="B344" s="13"/>
    </row>
    <row r="345" spans="1:2" ht="12.75">
      <c r="A345" s="4"/>
      <c r="B345" s="13"/>
    </row>
    <row r="346" spans="1:2" ht="12.75">
      <c r="A346" s="3" t="s">
        <v>574</v>
      </c>
      <c r="B346" s="12" t="s">
        <v>20</v>
      </c>
    </row>
    <row r="347" spans="1:4" ht="12.75">
      <c r="A347" s="4" t="s">
        <v>575</v>
      </c>
      <c r="B347" s="13" t="s">
        <v>845</v>
      </c>
      <c r="D347" s="13">
        <v>7.5</v>
      </c>
    </row>
    <row r="348" spans="1:4" ht="12.75">
      <c r="A348" s="4" t="s">
        <v>576</v>
      </c>
      <c r="B348" s="13" t="s">
        <v>80</v>
      </c>
      <c r="D348" s="13">
        <v>180</v>
      </c>
    </row>
    <row r="349" spans="1:4" ht="12.75">
      <c r="A349" s="4" t="s">
        <v>577</v>
      </c>
      <c r="B349" s="13" t="s">
        <v>81</v>
      </c>
      <c r="D349" s="13">
        <v>445</v>
      </c>
    </row>
    <row r="350" spans="1:4" ht="12.75">
      <c r="A350" s="4" t="s">
        <v>578</v>
      </c>
      <c r="B350" s="13" t="s">
        <v>579</v>
      </c>
      <c r="D350" s="13">
        <v>352.8</v>
      </c>
    </row>
    <row r="351" spans="1:2" ht="12.75">
      <c r="A351" s="4"/>
      <c r="B351" s="13"/>
    </row>
    <row r="352" spans="1:2" ht="12.75">
      <c r="A352" s="4"/>
      <c r="B352" s="13"/>
    </row>
    <row r="353" spans="1:2" ht="12.75">
      <c r="A353" s="3" t="s">
        <v>580</v>
      </c>
      <c r="B353" s="12" t="s">
        <v>19</v>
      </c>
    </row>
    <row r="354" spans="1:4" ht="12.75">
      <c r="A354" s="4" t="s">
        <v>581</v>
      </c>
      <c r="B354" s="13" t="s">
        <v>846</v>
      </c>
      <c r="D354" s="13">
        <v>111.25</v>
      </c>
    </row>
    <row r="355" spans="1:4" ht="12.75">
      <c r="A355" s="4" t="s">
        <v>582</v>
      </c>
      <c r="B355" s="13" t="s">
        <v>583</v>
      </c>
      <c r="D355" s="13">
        <v>1001.25</v>
      </c>
    </row>
    <row r="356" spans="1:4" ht="12.75">
      <c r="A356" s="4" t="s">
        <v>584</v>
      </c>
      <c r="B356" s="13" t="s">
        <v>579</v>
      </c>
      <c r="D356" s="13">
        <v>546</v>
      </c>
    </row>
    <row r="357" spans="1:2" ht="12.75">
      <c r="A357" s="4"/>
      <c r="B357" s="13"/>
    </row>
    <row r="358" spans="1:2" ht="12.75">
      <c r="A358" s="4"/>
      <c r="B358" s="13"/>
    </row>
    <row r="359" spans="1:2" ht="12.75">
      <c r="A359" s="3" t="s">
        <v>585</v>
      </c>
      <c r="B359" s="12" t="s">
        <v>18</v>
      </c>
    </row>
    <row r="360" spans="1:4" ht="12.75">
      <c r="A360" s="4" t="s">
        <v>586</v>
      </c>
      <c r="B360" s="13" t="s">
        <v>587</v>
      </c>
      <c r="D360" s="13">
        <v>75</v>
      </c>
    </row>
    <row r="361" spans="1:4" ht="12.75">
      <c r="A361" s="4" t="s">
        <v>588</v>
      </c>
      <c r="B361" s="13" t="s">
        <v>589</v>
      </c>
      <c r="D361" s="13">
        <v>62.5</v>
      </c>
    </row>
    <row r="362" spans="1:4" ht="12.75">
      <c r="A362" s="4" t="s">
        <v>590</v>
      </c>
      <c r="B362" s="13" t="s">
        <v>591</v>
      </c>
      <c r="D362" s="13">
        <v>240</v>
      </c>
    </row>
    <row r="363" spans="1:4" ht="12.75">
      <c r="A363" s="4" t="s">
        <v>592</v>
      </c>
      <c r="B363" s="13" t="s">
        <v>593</v>
      </c>
      <c r="D363" s="13">
        <v>125</v>
      </c>
    </row>
    <row r="364" spans="1:4" ht="12.75">
      <c r="A364" s="4" t="s">
        <v>594</v>
      </c>
      <c r="B364" s="13" t="s">
        <v>595</v>
      </c>
      <c r="D364" s="13">
        <v>120</v>
      </c>
    </row>
    <row r="365" spans="1:4" ht="12.75">
      <c r="A365" s="4" t="s">
        <v>596</v>
      </c>
      <c r="B365" s="13" t="s">
        <v>593</v>
      </c>
      <c r="D365" s="13">
        <v>125</v>
      </c>
    </row>
    <row r="366" spans="1:4" ht="12.75">
      <c r="A366" s="4" t="s">
        <v>597</v>
      </c>
      <c r="B366" s="13" t="s">
        <v>598</v>
      </c>
      <c r="D366" s="13">
        <v>37.5</v>
      </c>
    </row>
    <row r="367" spans="1:4" ht="12.75">
      <c r="A367" s="4" t="s">
        <v>599</v>
      </c>
      <c r="B367" s="13" t="s">
        <v>185</v>
      </c>
      <c r="D367" s="13">
        <v>125</v>
      </c>
    </row>
    <row r="368" spans="1:4" ht="12.75">
      <c r="A368" s="4" t="s">
        <v>600</v>
      </c>
      <c r="B368" s="13" t="s">
        <v>579</v>
      </c>
      <c r="D368" s="13">
        <v>672</v>
      </c>
    </row>
    <row r="369" spans="1:2" ht="12.75">
      <c r="A369" s="4"/>
      <c r="B369" s="13"/>
    </row>
    <row r="370" spans="1:2" ht="12.75">
      <c r="A370" s="4"/>
      <c r="B370" s="13"/>
    </row>
    <row r="371" spans="1:2" ht="12.75">
      <c r="A371" s="3" t="s">
        <v>601</v>
      </c>
      <c r="B371" s="12" t="s">
        <v>205</v>
      </c>
    </row>
    <row r="372" spans="1:2" ht="12.75">
      <c r="A372" s="4" t="s">
        <v>602</v>
      </c>
      <c r="B372" s="13" t="s">
        <v>82</v>
      </c>
    </row>
    <row r="373" spans="1:2" ht="12.75">
      <c r="A373" s="4"/>
      <c r="B373" s="13"/>
    </row>
    <row r="374" spans="1:2" ht="12.75">
      <c r="A374" s="4"/>
      <c r="B374" s="13"/>
    </row>
    <row r="375" spans="1:2" ht="12.75">
      <c r="A375" s="3" t="s">
        <v>603</v>
      </c>
      <c r="B375" s="12" t="s">
        <v>17</v>
      </c>
    </row>
    <row r="376" spans="1:2" ht="12.75">
      <c r="A376" s="4" t="s">
        <v>604</v>
      </c>
      <c r="B376" s="13" t="s">
        <v>83</v>
      </c>
    </row>
    <row r="377" spans="1:2" ht="12.75">
      <c r="A377" s="4" t="s">
        <v>605</v>
      </c>
      <c r="B377" s="13" t="s">
        <v>606</v>
      </c>
    </row>
    <row r="378" spans="1:4" ht="12.75">
      <c r="A378" s="4" t="s">
        <v>607</v>
      </c>
      <c r="B378" s="13" t="s">
        <v>608</v>
      </c>
      <c r="D378" s="13">
        <v>126</v>
      </c>
    </row>
    <row r="379" spans="1:4" ht="12.75">
      <c r="A379" s="4" t="s">
        <v>609</v>
      </c>
      <c r="B379" s="13" t="s">
        <v>186</v>
      </c>
      <c r="D379" s="13">
        <v>378</v>
      </c>
    </row>
    <row r="380" spans="1:4" ht="12.75">
      <c r="A380" s="4" t="s">
        <v>610</v>
      </c>
      <c r="B380" s="13" t="s">
        <v>84</v>
      </c>
      <c r="D380" s="21">
        <v>95968.39</v>
      </c>
    </row>
    <row r="381" spans="1:4" ht="12.75">
      <c r="A381" s="4" t="s">
        <v>611</v>
      </c>
      <c r="B381" s="13" t="s">
        <v>85</v>
      </c>
      <c r="D381" s="21"/>
    </row>
    <row r="382" spans="1:4" ht="12.75">
      <c r="A382" s="4" t="s">
        <v>612</v>
      </c>
      <c r="B382" s="13" t="s">
        <v>613</v>
      </c>
      <c r="D382" s="21"/>
    </row>
    <row r="383" spans="1:4" ht="12.75">
      <c r="A383" s="4" t="s">
        <v>614</v>
      </c>
      <c r="B383" s="13" t="s">
        <v>86</v>
      </c>
      <c r="D383" s="21"/>
    </row>
    <row r="384" spans="1:4" ht="12.75">
      <c r="A384" s="4" t="s">
        <v>615</v>
      </c>
      <c r="B384" s="13" t="s">
        <v>616</v>
      </c>
      <c r="D384" s="21"/>
    </row>
    <row r="385" spans="1:4" ht="12.75">
      <c r="A385" s="4" t="s">
        <v>617</v>
      </c>
      <c r="B385" s="13" t="s">
        <v>618</v>
      </c>
      <c r="D385" s="21"/>
    </row>
    <row r="386" spans="1:4" ht="12.75">
      <c r="A386" s="4" t="s">
        <v>619</v>
      </c>
      <c r="B386" s="13" t="s">
        <v>620</v>
      </c>
      <c r="D386" s="21"/>
    </row>
    <row r="387" spans="1:4" ht="12.75">
      <c r="A387" s="4" t="s">
        <v>621</v>
      </c>
      <c r="B387" s="13" t="s">
        <v>622</v>
      </c>
      <c r="D387" s="21"/>
    </row>
    <row r="388" spans="1:4" ht="12.75">
      <c r="A388" s="4" t="s">
        <v>623</v>
      </c>
      <c r="B388" s="13" t="s">
        <v>87</v>
      </c>
      <c r="D388" s="21"/>
    </row>
    <row r="389" spans="1:4" ht="12.75">
      <c r="A389" s="4" t="s">
        <v>624</v>
      </c>
      <c r="B389" s="13" t="s">
        <v>88</v>
      </c>
      <c r="D389" s="21"/>
    </row>
    <row r="390" spans="1:4" ht="12.75">
      <c r="A390" s="4" t="s">
        <v>624</v>
      </c>
      <c r="B390" s="13" t="s">
        <v>12</v>
      </c>
      <c r="D390" s="21"/>
    </row>
    <row r="391" spans="1:4" ht="12.75">
      <c r="A391" s="4" t="s">
        <v>625</v>
      </c>
      <c r="B391" s="13" t="s">
        <v>206</v>
      </c>
      <c r="D391" s="21"/>
    </row>
    <row r="392" spans="1:4" ht="12.75">
      <c r="A392" s="4" t="s">
        <v>626</v>
      </c>
      <c r="B392" s="13" t="s">
        <v>207</v>
      </c>
      <c r="D392" s="21"/>
    </row>
    <row r="393" spans="1:4" ht="12.75">
      <c r="A393" s="4" t="s">
        <v>627</v>
      </c>
      <c r="B393" s="13" t="s">
        <v>89</v>
      </c>
      <c r="D393" s="13">
        <v>194.99</v>
      </c>
    </row>
    <row r="394" spans="1:2" ht="12.75">
      <c r="A394" s="4" t="s">
        <v>628</v>
      </c>
      <c r="B394" s="13" t="s">
        <v>90</v>
      </c>
    </row>
    <row r="395" spans="1:4" ht="12.75">
      <c r="A395" s="4" t="s">
        <v>629</v>
      </c>
      <c r="B395" s="13" t="s">
        <v>91</v>
      </c>
      <c r="D395" s="13">
        <v>2133.6</v>
      </c>
    </row>
    <row r="396" spans="1:4" ht="12.75">
      <c r="A396" s="4" t="s">
        <v>630</v>
      </c>
      <c r="B396" s="13" t="s">
        <v>92</v>
      </c>
      <c r="D396" s="13">
        <v>1117.2</v>
      </c>
    </row>
    <row r="397" spans="1:4" ht="12.75">
      <c r="A397" s="4" t="s">
        <v>631</v>
      </c>
      <c r="B397" s="13" t="s">
        <v>93</v>
      </c>
      <c r="D397" s="13">
        <v>212.66</v>
      </c>
    </row>
    <row r="398" spans="1:4" ht="12.75">
      <c r="A398" s="4" t="s">
        <v>632</v>
      </c>
      <c r="B398" s="13" t="s">
        <v>188</v>
      </c>
      <c r="D398" s="13">
        <v>430.42</v>
      </c>
    </row>
    <row r="399" spans="1:4" ht="12.75">
      <c r="A399" s="4" t="s">
        <v>633</v>
      </c>
      <c r="B399" s="13" t="s">
        <v>94</v>
      </c>
      <c r="D399" s="13">
        <v>1540</v>
      </c>
    </row>
    <row r="400" spans="1:2" ht="12.75">
      <c r="A400" s="4" t="s">
        <v>634</v>
      </c>
      <c r="B400" s="13" t="s">
        <v>95</v>
      </c>
    </row>
    <row r="401" spans="1:4" ht="12.75">
      <c r="A401" s="4" t="s">
        <v>635</v>
      </c>
      <c r="B401" s="13" t="s">
        <v>187</v>
      </c>
      <c r="D401" s="13">
        <v>11938.36</v>
      </c>
    </row>
    <row r="402" spans="1:4" ht="12.75">
      <c r="A402" s="4" t="s">
        <v>636</v>
      </c>
      <c r="B402" s="13" t="s">
        <v>637</v>
      </c>
      <c r="D402" s="13">
        <v>280</v>
      </c>
    </row>
    <row r="403" spans="1:2" ht="12.75">
      <c r="A403" s="4"/>
      <c r="B403" s="13"/>
    </row>
    <row r="404" spans="1:2" ht="12.75">
      <c r="A404" s="4"/>
      <c r="B404" s="13"/>
    </row>
    <row r="405" spans="1:2" ht="12.75">
      <c r="A405" s="3" t="s">
        <v>638</v>
      </c>
      <c r="B405" s="12" t="s">
        <v>16</v>
      </c>
    </row>
    <row r="406" spans="1:4" ht="12.75">
      <c r="A406" s="4" t="s">
        <v>639</v>
      </c>
      <c r="B406" s="13" t="s">
        <v>788</v>
      </c>
      <c r="D406" s="13">
        <v>75</v>
      </c>
    </row>
    <row r="407" spans="1:4" ht="12.75">
      <c r="A407" s="4" t="s">
        <v>640</v>
      </c>
      <c r="B407" s="13" t="s">
        <v>96</v>
      </c>
      <c r="D407" s="13">
        <v>522.52</v>
      </c>
    </row>
    <row r="408" spans="1:2" ht="12.75">
      <c r="A408" s="4" t="s">
        <v>641</v>
      </c>
      <c r="B408" s="13" t="s">
        <v>642</v>
      </c>
    </row>
    <row r="409" spans="1:4" ht="12.75">
      <c r="A409" s="4" t="s">
        <v>643</v>
      </c>
      <c r="B409" s="13" t="s">
        <v>77</v>
      </c>
      <c r="D409" s="13">
        <v>14</v>
      </c>
    </row>
    <row r="410" spans="1:4" ht="12.75">
      <c r="A410" s="4" t="s">
        <v>644</v>
      </c>
      <c r="B410" s="13" t="s">
        <v>645</v>
      </c>
      <c r="D410" s="13">
        <v>82.6</v>
      </c>
    </row>
    <row r="411" spans="1:4" ht="12.75">
      <c r="A411" s="4" t="s">
        <v>646</v>
      </c>
      <c r="B411" s="13" t="s">
        <v>97</v>
      </c>
      <c r="D411" s="22">
        <v>100</v>
      </c>
    </row>
    <row r="412" spans="1:4" ht="12.75">
      <c r="A412" s="4" t="s">
        <v>647</v>
      </c>
      <c r="B412" s="13" t="s">
        <v>208</v>
      </c>
      <c r="D412" s="13">
        <v>28</v>
      </c>
    </row>
    <row r="413" spans="1:4" ht="12.75">
      <c r="A413" s="4" t="s">
        <v>648</v>
      </c>
      <c r="B413" s="13" t="s">
        <v>191</v>
      </c>
      <c r="D413" s="13">
        <v>140</v>
      </c>
    </row>
    <row r="414" spans="1:2" ht="12.75">
      <c r="A414" s="4" t="s">
        <v>649</v>
      </c>
      <c r="B414" s="13" t="s">
        <v>650</v>
      </c>
    </row>
    <row r="415" spans="1:4" ht="12.75">
      <c r="A415" s="4" t="s">
        <v>651</v>
      </c>
      <c r="B415" s="13" t="s">
        <v>652</v>
      </c>
      <c r="D415" s="13">
        <v>541.98</v>
      </c>
    </row>
    <row r="416" spans="1:2" ht="12.75">
      <c r="A416" s="4" t="s">
        <v>653</v>
      </c>
      <c r="B416" s="13" t="s">
        <v>189</v>
      </c>
    </row>
    <row r="417" spans="1:2" ht="12.75">
      <c r="A417" s="4" t="s">
        <v>654</v>
      </c>
      <c r="B417" s="13" t="s">
        <v>98</v>
      </c>
    </row>
    <row r="418" spans="1:2" ht="12.75">
      <c r="A418" s="4" t="s">
        <v>655</v>
      </c>
      <c r="B418" s="13" t="s">
        <v>209</v>
      </c>
    </row>
    <row r="419" spans="1:2" ht="12.75">
      <c r="A419" s="4" t="s">
        <v>656</v>
      </c>
      <c r="B419" s="13" t="s">
        <v>99</v>
      </c>
    </row>
    <row r="420" spans="1:2" ht="12.75">
      <c r="A420" s="4" t="s">
        <v>657</v>
      </c>
      <c r="B420" s="13" t="s">
        <v>210</v>
      </c>
    </row>
    <row r="421" spans="1:2" ht="12.75">
      <c r="A421" s="4"/>
      <c r="B421" s="13"/>
    </row>
    <row r="422" spans="1:2" ht="12.75">
      <c r="A422" s="4"/>
      <c r="B422" s="13"/>
    </row>
    <row r="423" spans="1:2" ht="12.75">
      <c r="A423" s="3" t="s">
        <v>658</v>
      </c>
      <c r="B423" s="12" t="s">
        <v>15</v>
      </c>
    </row>
    <row r="424" spans="1:2" ht="12.75">
      <c r="A424" s="4" t="s">
        <v>659</v>
      </c>
      <c r="B424" s="13" t="s">
        <v>190</v>
      </c>
    </row>
    <row r="425" spans="1:2" ht="12.75">
      <c r="A425" s="4" t="s">
        <v>660</v>
      </c>
      <c r="B425" s="13" t="s">
        <v>661</v>
      </c>
    </row>
    <row r="426" spans="1:4" ht="12.75">
      <c r="A426" s="4" t="s">
        <v>662</v>
      </c>
      <c r="B426" s="13" t="s">
        <v>100</v>
      </c>
      <c r="D426" s="13">
        <v>1485</v>
      </c>
    </row>
    <row r="427" spans="1:4" ht="12.75">
      <c r="A427" s="4" t="s">
        <v>663</v>
      </c>
      <c r="B427" s="13" t="s">
        <v>664</v>
      </c>
      <c r="D427" s="13">
        <v>15</v>
      </c>
    </row>
    <row r="428" spans="1:2" ht="12.75">
      <c r="A428" s="4" t="s">
        <v>665</v>
      </c>
      <c r="B428" s="13" t="s">
        <v>101</v>
      </c>
    </row>
    <row r="429" spans="1:4" ht="12.75">
      <c r="A429" s="4" t="s">
        <v>666</v>
      </c>
      <c r="B429" s="13" t="s">
        <v>102</v>
      </c>
      <c r="D429" s="13">
        <f>156.25+62.5+62.5+75+187.5</f>
        <v>543.75</v>
      </c>
    </row>
    <row r="430" spans="1:4" ht="12.75">
      <c r="A430" s="4" t="s">
        <v>667</v>
      </c>
      <c r="B430" s="13" t="s">
        <v>0</v>
      </c>
      <c r="D430" s="13">
        <v>60</v>
      </c>
    </row>
    <row r="431" spans="1:4" ht="12.75">
      <c r="A431" s="4" t="s">
        <v>668</v>
      </c>
      <c r="B431" s="13" t="s">
        <v>669</v>
      </c>
      <c r="D431" s="13">
        <v>6.25</v>
      </c>
    </row>
    <row r="432" spans="1:4" ht="12.75">
      <c r="A432" s="4" t="s">
        <v>670</v>
      </c>
      <c r="B432" s="13" t="s">
        <v>563</v>
      </c>
      <c r="D432" s="13">
        <v>550.2</v>
      </c>
    </row>
    <row r="433" spans="1:2" ht="12.75">
      <c r="A433" s="4" t="s">
        <v>671</v>
      </c>
      <c r="B433" s="13" t="s">
        <v>847</v>
      </c>
    </row>
    <row r="434" spans="1:4" ht="12.75">
      <c r="A434" s="4" t="s">
        <v>672</v>
      </c>
      <c r="B434" s="13" t="s">
        <v>192</v>
      </c>
      <c r="D434" s="13">
        <v>225</v>
      </c>
    </row>
    <row r="435" spans="1:4" ht="12.75">
      <c r="A435" s="4" t="s">
        <v>673</v>
      </c>
      <c r="B435" s="13" t="s">
        <v>563</v>
      </c>
      <c r="D435" s="13">
        <v>84</v>
      </c>
    </row>
    <row r="436" spans="1:2" ht="12.75">
      <c r="A436" s="4" t="s">
        <v>674</v>
      </c>
      <c r="B436" s="13" t="s">
        <v>675</v>
      </c>
    </row>
    <row r="437" spans="1:4" ht="12.75">
      <c r="A437" s="4" t="s">
        <v>676</v>
      </c>
      <c r="B437" s="13" t="s">
        <v>779</v>
      </c>
      <c r="D437" s="13">
        <v>75</v>
      </c>
    </row>
    <row r="438" spans="1:4" ht="12.75">
      <c r="A438" s="4" t="s">
        <v>676</v>
      </c>
      <c r="B438" s="13" t="s">
        <v>677</v>
      </c>
      <c r="D438" s="13">
        <v>67.2</v>
      </c>
    </row>
    <row r="439" spans="1:2" ht="12.75">
      <c r="A439" s="4" t="s">
        <v>678</v>
      </c>
      <c r="B439" s="13" t="s">
        <v>679</v>
      </c>
    </row>
    <row r="440" spans="1:4" ht="12.75">
      <c r="A440" s="4" t="s">
        <v>680</v>
      </c>
      <c r="B440" s="13" t="s">
        <v>848</v>
      </c>
      <c r="D440" s="22">
        <v>375</v>
      </c>
    </row>
    <row r="441" spans="1:4" ht="12.75">
      <c r="A441" s="4" t="s">
        <v>681</v>
      </c>
      <c r="B441" s="13" t="s">
        <v>682</v>
      </c>
      <c r="D441" s="13">
        <v>100.8</v>
      </c>
    </row>
    <row r="442" spans="1:2" ht="12.75">
      <c r="A442" s="4" t="s">
        <v>683</v>
      </c>
      <c r="B442" s="13" t="s">
        <v>684</v>
      </c>
    </row>
    <row r="443" spans="1:4" ht="12.75">
      <c r="A443" s="4" t="s">
        <v>685</v>
      </c>
      <c r="B443" s="13" t="s">
        <v>686</v>
      </c>
      <c r="D443" s="13">
        <v>525</v>
      </c>
    </row>
    <row r="444" spans="1:4" ht="12.75">
      <c r="A444" s="4" t="s">
        <v>687</v>
      </c>
      <c r="B444" s="13" t="s">
        <v>682</v>
      </c>
      <c r="D444" s="13">
        <v>117.6</v>
      </c>
    </row>
    <row r="445" spans="1:2" ht="12.75">
      <c r="A445" s="4" t="s">
        <v>688</v>
      </c>
      <c r="B445" s="13" t="s">
        <v>689</v>
      </c>
    </row>
    <row r="446" spans="1:4" ht="12.75">
      <c r="A446" s="4" t="s">
        <v>690</v>
      </c>
      <c r="B446" s="13" t="s">
        <v>103</v>
      </c>
      <c r="D446" s="13">
        <v>562.5</v>
      </c>
    </row>
    <row r="447" spans="1:4" ht="12.75">
      <c r="A447" s="4" t="s">
        <v>691</v>
      </c>
      <c r="B447" s="13" t="s">
        <v>849</v>
      </c>
      <c r="D447" s="13">
        <f>402.81+86.25</f>
        <v>489.06</v>
      </c>
    </row>
    <row r="448" spans="1:4" ht="12.75">
      <c r="A448" s="4" t="s">
        <v>692</v>
      </c>
      <c r="B448" s="13" t="s">
        <v>693</v>
      </c>
      <c r="D448" s="13">
        <f>228.2+16.25+166.25+31.25</f>
        <v>441.95</v>
      </c>
    </row>
    <row r="449" spans="1:2" ht="12.75">
      <c r="A449" s="4" t="s">
        <v>694</v>
      </c>
      <c r="B449" s="13" t="s">
        <v>850</v>
      </c>
    </row>
    <row r="450" spans="1:2" ht="12.75">
      <c r="A450" s="4" t="s">
        <v>695</v>
      </c>
      <c r="B450" s="13" t="s">
        <v>696</v>
      </c>
    </row>
    <row r="451" spans="1:4" ht="12.75">
      <c r="A451" s="4" t="s">
        <v>697</v>
      </c>
      <c r="B451" s="13" t="s">
        <v>193</v>
      </c>
      <c r="D451" s="13">
        <v>855</v>
      </c>
    </row>
    <row r="452" spans="1:4" ht="12.75">
      <c r="A452" s="4" t="s">
        <v>698</v>
      </c>
      <c r="B452" s="13" t="s">
        <v>780</v>
      </c>
      <c r="D452" s="13">
        <v>100</v>
      </c>
    </row>
    <row r="453" spans="1:4" ht="12.75">
      <c r="A453" s="4" t="s">
        <v>699</v>
      </c>
      <c r="B453" s="13" t="s">
        <v>851</v>
      </c>
      <c r="D453" s="13">
        <v>37.5</v>
      </c>
    </row>
    <row r="454" spans="1:4" ht="12.75">
      <c r="A454" s="4" t="s">
        <v>700</v>
      </c>
      <c r="B454" s="13" t="s">
        <v>852</v>
      </c>
      <c r="D454" s="13">
        <v>150</v>
      </c>
    </row>
    <row r="455" spans="1:4" ht="12.75">
      <c r="A455" s="4" t="s">
        <v>701</v>
      </c>
      <c r="B455" s="13" t="s">
        <v>702</v>
      </c>
      <c r="D455" s="13">
        <v>294</v>
      </c>
    </row>
    <row r="456" spans="1:4" ht="12.75">
      <c r="A456" s="4" t="s">
        <v>703</v>
      </c>
      <c r="B456" s="13" t="s">
        <v>104</v>
      </c>
      <c r="D456" s="43">
        <v>1575</v>
      </c>
    </row>
    <row r="457" spans="1:4" ht="12.75">
      <c r="A457" s="4" t="s">
        <v>704</v>
      </c>
      <c r="B457" s="13" t="s">
        <v>705</v>
      </c>
      <c r="D457" s="13">
        <v>25</v>
      </c>
    </row>
    <row r="458" spans="1:4" ht="12.75">
      <c r="A458" s="4" t="s">
        <v>706</v>
      </c>
      <c r="B458" s="13" t="s">
        <v>105</v>
      </c>
      <c r="D458" s="43">
        <v>2618.75</v>
      </c>
    </row>
    <row r="459" spans="1:4" ht="12.75">
      <c r="A459" s="4" t="s">
        <v>707</v>
      </c>
      <c r="B459" s="13" t="s">
        <v>106</v>
      </c>
      <c r="D459" s="13">
        <v>33.6</v>
      </c>
    </row>
    <row r="460" spans="1:2" ht="12.75">
      <c r="A460" s="4" t="s">
        <v>708</v>
      </c>
      <c r="B460" s="13" t="s">
        <v>709</v>
      </c>
    </row>
    <row r="461" spans="1:4" ht="12.75">
      <c r="A461" s="4" t="s">
        <v>710</v>
      </c>
      <c r="B461" s="13" t="s">
        <v>781</v>
      </c>
      <c r="D461" s="13">
        <v>262.5</v>
      </c>
    </row>
    <row r="462" spans="1:4" ht="12.75">
      <c r="A462" s="4" t="s">
        <v>711</v>
      </c>
      <c r="B462" s="13" t="s">
        <v>712</v>
      </c>
      <c r="D462" s="13">
        <v>142.5</v>
      </c>
    </row>
    <row r="463" spans="1:4" ht="12.75">
      <c r="A463" s="4" t="s">
        <v>713</v>
      </c>
      <c r="B463" s="13" t="s">
        <v>181</v>
      </c>
      <c r="D463" s="13">
        <v>150</v>
      </c>
    </row>
    <row r="464" spans="1:4" ht="12.75">
      <c r="A464" s="4" t="s">
        <v>714</v>
      </c>
      <c r="B464" s="13" t="s">
        <v>853</v>
      </c>
      <c r="D464" s="43">
        <v>1256.25</v>
      </c>
    </row>
    <row r="465" spans="1:4" ht="12.75">
      <c r="A465" s="4" t="s">
        <v>715</v>
      </c>
      <c r="B465" s="13" t="s">
        <v>716</v>
      </c>
      <c r="D465" s="13">
        <v>22.5</v>
      </c>
    </row>
    <row r="466" spans="1:4" ht="12.75">
      <c r="A466" s="4" t="s">
        <v>717</v>
      </c>
      <c r="B466" s="13" t="s">
        <v>1</v>
      </c>
      <c r="D466" s="13">
        <v>33.75</v>
      </c>
    </row>
    <row r="467" spans="1:4" ht="12.75">
      <c r="A467" s="4" t="s">
        <v>718</v>
      </c>
      <c r="B467" s="13" t="s">
        <v>107</v>
      </c>
      <c r="D467" s="13">
        <v>225</v>
      </c>
    </row>
    <row r="468" spans="1:4" ht="12.75">
      <c r="A468" s="4" t="s">
        <v>719</v>
      </c>
      <c r="B468" s="13" t="s">
        <v>720</v>
      </c>
      <c r="D468" s="13">
        <v>874</v>
      </c>
    </row>
    <row r="469" spans="1:4" ht="12.75">
      <c r="A469" s="4" t="s">
        <v>721</v>
      </c>
      <c r="B469" s="13" t="s">
        <v>108</v>
      </c>
      <c r="D469" s="13">
        <v>84</v>
      </c>
    </row>
    <row r="470" spans="1:2" ht="12.75">
      <c r="A470" s="4" t="s">
        <v>722</v>
      </c>
      <c r="B470" s="13" t="s">
        <v>723</v>
      </c>
    </row>
    <row r="471" spans="1:4" ht="12.75">
      <c r="A471" s="4" t="s">
        <v>724</v>
      </c>
      <c r="B471" s="13" t="s">
        <v>854</v>
      </c>
      <c r="D471" s="43">
        <v>6527.5</v>
      </c>
    </row>
    <row r="472" spans="1:4" ht="12.75">
      <c r="A472" s="4" t="s">
        <v>725</v>
      </c>
      <c r="B472" s="13" t="s">
        <v>109</v>
      </c>
      <c r="D472" s="43">
        <v>2700</v>
      </c>
    </row>
    <row r="473" spans="1:4" ht="12.75">
      <c r="A473" s="4" t="s">
        <v>726</v>
      </c>
      <c r="B473" s="13" t="s">
        <v>110</v>
      </c>
      <c r="D473" s="13">
        <v>1122.5</v>
      </c>
    </row>
    <row r="474" spans="1:4" ht="12.75">
      <c r="A474" s="4" t="s">
        <v>727</v>
      </c>
      <c r="B474" s="13" t="s">
        <v>111</v>
      </c>
      <c r="D474" s="13">
        <v>398.75</v>
      </c>
    </row>
    <row r="475" spans="1:4" ht="12.75">
      <c r="A475" s="4" t="s">
        <v>728</v>
      </c>
      <c r="B475" s="13" t="s">
        <v>112</v>
      </c>
      <c r="D475" s="13">
        <v>450</v>
      </c>
    </row>
    <row r="476" spans="1:4" ht="12.75">
      <c r="A476" s="4" t="s">
        <v>729</v>
      </c>
      <c r="B476" s="13" t="s">
        <v>730</v>
      </c>
      <c r="D476" s="13">
        <v>481.25</v>
      </c>
    </row>
    <row r="477" spans="1:4" ht="12.75">
      <c r="A477" s="4" t="s">
        <v>731</v>
      </c>
      <c r="B477" s="13" t="s">
        <v>732</v>
      </c>
      <c r="D477" s="13">
        <v>213.75</v>
      </c>
    </row>
    <row r="478" spans="1:4" ht="12.75">
      <c r="A478" s="4" t="s">
        <v>733</v>
      </c>
      <c r="B478" s="13" t="s">
        <v>113</v>
      </c>
      <c r="D478" s="13">
        <v>315</v>
      </c>
    </row>
    <row r="479" spans="1:4" ht="12.75">
      <c r="A479" s="4" t="s">
        <v>734</v>
      </c>
      <c r="B479" s="13" t="s">
        <v>735</v>
      </c>
      <c r="D479" s="13">
        <v>25.2</v>
      </c>
    </row>
    <row r="480" spans="1:4" ht="12.75">
      <c r="A480" s="4" t="s">
        <v>736</v>
      </c>
      <c r="B480" s="13" t="s">
        <v>104</v>
      </c>
      <c r="D480" s="13">
        <v>787.5</v>
      </c>
    </row>
    <row r="481" spans="1:2" ht="12.75">
      <c r="A481" s="4" t="s">
        <v>737</v>
      </c>
      <c r="B481" s="13" t="s">
        <v>738</v>
      </c>
    </row>
    <row r="482" spans="1:4" ht="12.75">
      <c r="A482" s="4" t="s">
        <v>739</v>
      </c>
      <c r="B482" s="13" t="s">
        <v>854</v>
      </c>
      <c r="D482" s="43">
        <v>9791.25</v>
      </c>
    </row>
    <row r="483" spans="1:4" ht="12.75">
      <c r="A483" s="4" t="s">
        <v>740</v>
      </c>
      <c r="B483" s="13" t="s">
        <v>109</v>
      </c>
      <c r="D483" s="43">
        <v>2700</v>
      </c>
    </row>
    <row r="484" spans="1:5" ht="12.75">
      <c r="A484" s="4" t="s">
        <v>741</v>
      </c>
      <c r="B484" s="13" t="s">
        <v>855</v>
      </c>
      <c r="C484" s="18" t="s">
        <v>786</v>
      </c>
      <c r="E484" s="20">
        <v>2500.4</v>
      </c>
    </row>
    <row r="485" spans="1:4" ht="12.75">
      <c r="A485" s="4" t="s">
        <v>742</v>
      </c>
      <c r="B485" s="13" t="s">
        <v>114</v>
      </c>
      <c r="D485" s="13">
        <v>495</v>
      </c>
    </row>
    <row r="486" spans="1:4" ht="12.75">
      <c r="A486" s="4" t="s">
        <v>743</v>
      </c>
      <c r="B486" s="13" t="s">
        <v>115</v>
      </c>
      <c r="D486" s="13">
        <v>150</v>
      </c>
    </row>
    <row r="487" spans="1:4" ht="12.75">
      <c r="A487" s="4" t="s">
        <v>744</v>
      </c>
      <c r="B487" s="13" t="s">
        <v>116</v>
      </c>
      <c r="D487" s="13">
        <v>187.5</v>
      </c>
    </row>
    <row r="488" spans="1:4" ht="12.75">
      <c r="A488" s="4" t="s">
        <v>745</v>
      </c>
      <c r="B488" s="13" t="s">
        <v>856</v>
      </c>
      <c r="D488" s="13">
        <v>150</v>
      </c>
    </row>
    <row r="489" spans="1:4" ht="12.75">
      <c r="A489" s="4" t="s">
        <v>746</v>
      </c>
      <c r="B489" s="13" t="s">
        <v>782</v>
      </c>
      <c r="D489" s="13">
        <v>756</v>
      </c>
    </row>
    <row r="490" spans="1:4" ht="12.75">
      <c r="A490" s="4" t="s">
        <v>747</v>
      </c>
      <c r="B490" s="13" t="s">
        <v>104</v>
      </c>
      <c r="D490" s="13">
        <v>852.6</v>
      </c>
    </row>
    <row r="491" spans="1:4" ht="12.75">
      <c r="A491" s="4" t="s">
        <v>748</v>
      </c>
      <c r="B491" s="13" t="s">
        <v>117</v>
      </c>
      <c r="D491" s="13">
        <v>87.5</v>
      </c>
    </row>
    <row r="492" spans="1:4" ht="12.75">
      <c r="A492" s="4" t="s">
        <v>749</v>
      </c>
      <c r="B492" s="13" t="s">
        <v>118</v>
      </c>
      <c r="D492" s="13">
        <v>158.25</v>
      </c>
    </row>
    <row r="493" spans="1:2" ht="12.75">
      <c r="A493" s="4" t="s">
        <v>750</v>
      </c>
      <c r="B493" s="13" t="s">
        <v>751</v>
      </c>
    </row>
    <row r="494" spans="1:4" ht="12.75">
      <c r="A494" s="4" t="s">
        <v>752</v>
      </c>
      <c r="B494" s="13" t="s">
        <v>753</v>
      </c>
      <c r="D494" s="13">
        <v>874</v>
      </c>
    </row>
    <row r="495" spans="1:4" ht="12.75">
      <c r="A495" s="4" t="s">
        <v>754</v>
      </c>
      <c r="B495" s="13" t="s">
        <v>2</v>
      </c>
      <c r="D495" s="13">
        <v>211.25</v>
      </c>
    </row>
    <row r="496" spans="1:4" ht="12.75">
      <c r="A496" s="4" t="s">
        <v>755</v>
      </c>
      <c r="B496" s="13" t="s">
        <v>483</v>
      </c>
      <c r="D496" s="13">
        <v>883.2</v>
      </c>
    </row>
    <row r="497" spans="1:4" ht="12.75">
      <c r="A497" s="4" t="s">
        <v>756</v>
      </c>
      <c r="B497" s="13" t="s">
        <v>757</v>
      </c>
      <c r="D497" s="13">
        <v>671.25</v>
      </c>
    </row>
    <row r="498" spans="1:4" ht="12.75">
      <c r="A498" s="4" t="s">
        <v>758</v>
      </c>
      <c r="B498" s="13" t="s">
        <v>119</v>
      </c>
      <c r="D498" s="13">
        <v>30</v>
      </c>
    </row>
    <row r="499" spans="1:4" ht="12.75">
      <c r="A499" s="4" t="s">
        <v>759</v>
      </c>
      <c r="B499" s="13" t="s">
        <v>760</v>
      </c>
      <c r="D499" s="13">
        <v>84</v>
      </c>
    </row>
    <row r="500" spans="1:2" ht="12.75">
      <c r="A500" s="4" t="s">
        <v>761</v>
      </c>
      <c r="B500" s="13" t="s">
        <v>762</v>
      </c>
    </row>
    <row r="501" spans="1:4" ht="12.75">
      <c r="A501" s="4" t="s">
        <v>763</v>
      </c>
      <c r="B501" s="13" t="s">
        <v>783</v>
      </c>
      <c r="D501" s="13">
        <v>180</v>
      </c>
    </row>
    <row r="502" spans="1:4" ht="12.75">
      <c r="A502" s="4" t="s">
        <v>764</v>
      </c>
      <c r="B502" s="13" t="s">
        <v>784</v>
      </c>
      <c r="D502" s="13">
        <v>60</v>
      </c>
    </row>
    <row r="503" spans="1:4" ht="12.75">
      <c r="A503" s="4" t="s">
        <v>765</v>
      </c>
      <c r="B503" s="13" t="s">
        <v>785</v>
      </c>
      <c r="D503" s="13">
        <v>937.5</v>
      </c>
    </row>
    <row r="504" spans="1:4" ht="12.75">
      <c r="A504" s="4" t="s">
        <v>766</v>
      </c>
      <c r="B504" s="13" t="s">
        <v>857</v>
      </c>
      <c r="D504" s="13">
        <v>60</v>
      </c>
    </row>
    <row r="505" spans="1:4" ht="12.75">
      <c r="A505" s="4" t="s">
        <v>767</v>
      </c>
      <c r="B505" s="13" t="s">
        <v>120</v>
      </c>
      <c r="D505" s="13">
        <v>512.5</v>
      </c>
    </row>
    <row r="506" spans="1:4" ht="12.75">
      <c r="A506" s="4" t="s">
        <v>768</v>
      </c>
      <c r="B506" s="13" t="s">
        <v>113</v>
      </c>
      <c r="D506" s="13">
        <v>162.5</v>
      </c>
    </row>
    <row r="507" spans="1:4" ht="12.75">
      <c r="A507" s="4" t="s">
        <v>769</v>
      </c>
      <c r="B507" s="13" t="s">
        <v>770</v>
      </c>
      <c r="D507" s="13">
        <v>142.5</v>
      </c>
    </row>
    <row r="508" spans="1:4" ht="12.75">
      <c r="A508" s="4" t="s">
        <v>771</v>
      </c>
      <c r="B508" s="13" t="s">
        <v>121</v>
      </c>
      <c r="D508" s="13">
        <v>255</v>
      </c>
    </row>
    <row r="509" spans="1:4" ht="12.75">
      <c r="A509" s="4" t="s">
        <v>772</v>
      </c>
      <c r="B509" s="13" t="s">
        <v>858</v>
      </c>
      <c r="D509" s="13">
        <v>355</v>
      </c>
    </row>
    <row r="510" spans="1:4" ht="12.75">
      <c r="A510" s="4" t="s">
        <v>773</v>
      </c>
      <c r="B510" s="13" t="s">
        <v>735</v>
      </c>
      <c r="D510" s="13">
        <v>504</v>
      </c>
    </row>
    <row r="511" spans="1:4" ht="12.75">
      <c r="A511" s="4" t="s">
        <v>774</v>
      </c>
      <c r="B511" s="13" t="s">
        <v>104</v>
      </c>
      <c r="D511" s="13">
        <v>1327.2</v>
      </c>
    </row>
    <row r="512" spans="1:4" ht="12.75">
      <c r="A512" s="4" t="s">
        <v>775</v>
      </c>
      <c r="B512" s="13" t="s">
        <v>122</v>
      </c>
      <c r="D512" s="13">
        <v>98</v>
      </c>
    </row>
    <row r="513" spans="1:4" ht="12.75">
      <c r="A513" s="4" t="s">
        <v>776</v>
      </c>
      <c r="B513" s="13" t="s">
        <v>123</v>
      </c>
      <c r="D513" s="13">
        <v>177.24</v>
      </c>
    </row>
    <row r="514" spans="1:2" ht="12.75">
      <c r="A514" s="4"/>
      <c r="B514" s="13"/>
    </row>
    <row r="515" spans="1:4" ht="12.75">
      <c r="A515" s="4"/>
      <c r="B515" s="2" t="s">
        <v>797</v>
      </c>
      <c r="D515" s="13">
        <v>788777.53</v>
      </c>
    </row>
    <row r="516" spans="1:5" ht="12.75">
      <c r="A516" s="4"/>
      <c r="B516" s="2" t="s">
        <v>798</v>
      </c>
      <c r="D516" s="56">
        <f>SUM(D3:D513)</f>
        <v>769559.7799999998</v>
      </c>
      <c r="E516" s="56"/>
    </row>
    <row r="517" spans="1:2" ht="12.75">
      <c r="A517" s="4"/>
      <c r="B517" s="14" t="s">
        <v>799</v>
      </c>
    </row>
    <row r="518" spans="1:2" ht="12.75">
      <c r="A518" s="4"/>
      <c r="B518" s="14"/>
    </row>
    <row r="519" spans="1:4" ht="12.75">
      <c r="A519" s="4"/>
      <c r="B519" s="2" t="s">
        <v>800</v>
      </c>
      <c r="D519" s="44">
        <v>36983</v>
      </c>
    </row>
    <row r="520" spans="1:4" ht="12.75">
      <c r="A520" s="4"/>
      <c r="B520" s="2" t="s">
        <v>801</v>
      </c>
      <c r="D520" s="44">
        <v>37250</v>
      </c>
    </row>
    <row r="521" ht="13.5" thickBot="1"/>
    <row r="522" spans="2:4" ht="12.75">
      <c r="B522" s="26" t="s">
        <v>872</v>
      </c>
      <c r="C522" s="29"/>
      <c r="D522" s="32"/>
    </row>
    <row r="523" spans="2:4" ht="12.75">
      <c r="B523" s="27"/>
      <c r="C523" s="33"/>
      <c r="D523" s="36"/>
    </row>
    <row r="524" spans="2:4" ht="12.75">
      <c r="B524" s="28" t="s">
        <v>874</v>
      </c>
      <c r="C524" s="33"/>
      <c r="D524" s="36">
        <f>D516</f>
        <v>769559.7799999998</v>
      </c>
    </row>
    <row r="525" spans="2:4" ht="12.75">
      <c r="B525" s="28" t="s">
        <v>875</v>
      </c>
      <c r="C525" s="33"/>
      <c r="D525" s="37">
        <v>0</v>
      </c>
    </row>
    <row r="526" spans="2:4" ht="12.75">
      <c r="B526" s="28" t="s">
        <v>876</v>
      </c>
      <c r="C526" s="33"/>
      <c r="D526" s="36">
        <f>D524+D525</f>
        <v>769559.7799999998</v>
      </c>
    </row>
    <row r="527" spans="2:4" ht="12.75">
      <c r="B527" s="28"/>
      <c r="C527" s="33"/>
      <c r="D527" s="36"/>
    </row>
    <row r="528" spans="2:4" ht="12.75">
      <c r="B528" s="24" t="s">
        <v>873</v>
      </c>
      <c r="C528" s="33"/>
      <c r="D528" s="36">
        <f>D516*0.095</f>
        <v>73108.17909999998</v>
      </c>
    </row>
    <row r="529" spans="2:4" ht="12.75">
      <c r="B529" s="24"/>
      <c r="C529" s="33"/>
      <c r="D529" s="37"/>
    </row>
    <row r="530" spans="2:4" ht="12.75">
      <c r="B530" s="24" t="s">
        <v>869</v>
      </c>
      <c r="C530" s="33"/>
      <c r="D530" s="36">
        <f>D526+D528</f>
        <v>842667.9590999997</v>
      </c>
    </row>
    <row r="531" spans="2:4" ht="12.75">
      <c r="B531" s="24" t="s">
        <v>870</v>
      </c>
      <c r="C531" s="33"/>
      <c r="D531" s="37">
        <f>D530*0.175</f>
        <v>147466.89284249995</v>
      </c>
    </row>
    <row r="532" spans="2:4" ht="13.5" thickBot="1">
      <c r="B532" s="25" t="s">
        <v>871</v>
      </c>
      <c r="C532" s="38"/>
      <c r="D532" s="39">
        <f>D530+D531</f>
        <v>990134.8519424996</v>
      </c>
    </row>
  </sheetData>
  <mergeCells count="1">
    <mergeCell ref="D1:E1"/>
  </mergeCells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landscape" paperSize="9" scale="81" r:id="rId1"/>
  <headerFooter alignWithMargins="0">
    <oddHeader>&amp;LRichard Birchall Associates&amp;CRodney Court, 6-8 Maida Vale, London W9
Analysis of tenders&amp;Rv 6 Tender report</oddHeader>
    <oddFooter>&amp;L&amp;F &amp;A&amp;CPage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7" sqref="E7"/>
    </sheetView>
  </sheetViews>
  <sheetFormatPr defaultColWidth="9.140625" defaultRowHeight="12.75"/>
  <cols>
    <col min="2" max="2" width="21.28125" style="0" bestFit="1" customWidth="1"/>
    <col min="3" max="3" width="4.140625" style="0" bestFit="1" customWidth="1"/>
    <col min="4" max="11" width="10.7109375" style="0" customWidth="1"/>
  </cols>
  <sheetData>
    <row r="1" spans="1:11" ht="12.75">
      <c r="A1" s="1" t="s">
        <v>194</v>
      </c>
      <c r="B1" s="8" t="s">
        <v>195</v>
      </c>
      <c r="C1" s="15" t="s">
        <v>786</v>
      </c>
      <c r="D1" s="51" t="s">
        <v>787</v>
      </c>
      <c r="E1" s="52"/>
      <c r="F1" s="51" t="s">
        <v>789</v>
      </c>
      <c r="G1" s="53"/>
      <c r="H1" s="54" t="s">
        <v>790</v>
      </c>
      <c r="I1" s="53"/>
      <c r="J1" s="54" t="s">
        <v>791</v>
      </c>
      <c r="K1" s="55"/>
    </row>
    <row r="3" spans="2:10" ht="12.75">
      <c r="B3" s="2" t="s">
        <v>797</v>
      </c>
      <c r="C3" s="18"/>
      <c r="D3" s="19">
        <v>771211</v>
      </c>
      <c r="E3" s="13"/>
      <c r="F3" s="13">
        <v>841465.26</v>
      </c>
      <c r="G3" s="13"/>
      <c r="H3" s="13">
        <v>788777.53</v>
      </c>
      <c r="I3" s="13"/>
      <c r="J3" s="13">
        <v>772233.74</v>
      </c>
    </row>
    <row r="4" spans="2:10" ht="12.75">
      <c r="B4" s="2" t="s">
        <v>798</v>
      </c>
      <c r="C4" s="18"/>
      <c r="D4" s="19">
        <v>844581</v>
      </c>
      <c r="E4" s="13"/>
      <c r="F4" s="13">
        <v>844310.26</v>
      </c>
      <c r="G4" s="13"/>
      <c r="H4" s="13">
        <v>788777.52</v>
      </c>
      <c r="I4" s="13"/>
      <c r="J4" s="13">
        <v>772333.89</v>
      </c>
    </row>
    <row r="5" spans="2:10" ht="12.75">
      <c r="B5" s="2" t="s">
        <v>881</v>
      </c>
      <c r="C5" s="18"/>
      <c r="D5" s="19">
        <v>775289</v>
      </c>
      <c r="E5" s="19"/>
      <c r="F5" s="19"/>
      <c r="G5" s="19"/>
      <c r="H5" s="19">
        <v>797490.18</v>
      </c>
      <c r="I5" s="19"/>
      <c r="J5" s="19"/>
    </row>
    <row r="6" spans="2:10" ht="12.75">
      <c r="B6" s="14"/>
      <c r="C6" s="18"/>
      <c r="D6" s="19"/>
      <c r="E6" s="13"/>
      <c r="F6" s="13"/>
      <c r="G6" s="13"/>
      <c r="H6" s="13"/>
      <c r="I6" s="13"/>
      <c r="J6" s="13"/>
    </row>
  </sheetData>
  <mergeCells count="4">
    <mergeCell ref="D1:E1"/>
    <mergeCell ref="F1:G1"/>
    <mergeCell ref="H1:I1"/>
    <mergeCell ref="J1:K1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1"/>
  <headerFooter alignWithMargins="0">
    <oddHeader>&amp;CRodney Court, 6-8 Maida Vale, London W9
Summary of tenders for s20 Notices</oddHeader>
    <oddFooter>&amp;L&amp;F &amp;A&amp;CRichard Birchall Asociates&amp;R&amp;D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Abbey</dc:creator>
  <cp:keywords/>
  <dc:description/>
  <cp:lastModifiedBy>Richard Birchall</cp:lastModifiedBy>
  <cp:lastPrinted>2001-03-02T10:32:00Z</cp:lastPrinted>
  <dcterms:created xsi:type="dcterms:W3CDTF">2001-02-05T10:52:26Z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